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055" yWindow="65521" windowWidth="14700" windowHeight="1164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'!$A$1:$AB$132</definedName>
    <definedName name="_xlnm.Print_Area" localSheetId="2">'план  (всмоп)'!$A$1:$AB$132</definedName>
    <definedName name="_xlnm.Print_Area" localSheetId="0">'титулка'!$B$1:$BB$38</definedName>
  </definedNames>
  <calcPr fullCalcOnLoad="1"/>
</workbook>
</file>

<file path=xl/sharedStrings.xml><?xml version="1.0" encoding="utf-8"?>
<sst xmlns="http://schemas.openxmlformats.org/spreadsheetml/2006/main" count="1177" uniqueCount="324">
  <si>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</si>
  <si>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</si>
  <si>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</si>
  <si>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</si>
  <si>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</si>
  <si>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</si>
  <si>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</si>
  <si>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</si>
  <si>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</si>
  <si>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</si>
  <si>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</si>
  <si>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</si>
  <si>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</si>
  <si>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</si>
  <si>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</si>
  <si>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</si>
  <si>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</si>
  <si>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</si>
  <si>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</si>
  <si>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</si>
  <si>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</si>
  <si>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</si>
  <si>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</si>
  <si>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</si>
  <si>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</si>
  <si>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</si>
  <si>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</si>
  <si>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</si>
  <si>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</si>
  <si>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</si>
  <si>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</si>
  <si>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</si>
  <si>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</si>
  <si>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</si>
  <si>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</si>
  <si>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</si>
  <si>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</si>
  <si>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</si>
  <si>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</si>
  <si>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</si>
  <si>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</si>
  <si>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</si>
  <si>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</si>
  <si>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</si>
  <si>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</si>
  <si>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</si>
  <si>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</si>
  <si>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</si>
  <si>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</si>
  <si>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</si>
  <si>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</si>
  <si>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</si>
  <si>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</si>
  <si>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</si>
  <si>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</si>
  <si>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</si>
  <si>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</si>
  <si>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</si>
  <si>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</si>
  <si>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</si>
  <si>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</si>
  <si>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</si>
  <si>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</si>
  <si>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</si>
  <si>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</si>
  <si>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</si>
  <si>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</si>
  <si>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</si>
  <si>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</si>
  <si>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</si>
  <si>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</si>
  <si>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ЗД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</si>
  <si>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</si>
  <si>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</si>
  <si>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</si>
  <si>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</si>
  <si>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</si>
  <si>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</si>
  <si>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</si>
  <si>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</si>
  <si>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</si>
  <si>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</si>
  <si>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</si>
  <si>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</si>
  <si>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</si>
  <si>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</si>
  <si>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</si>
  <si>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</si>
  <si>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</si>
  <si>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</si>
  <si>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</si>
  <si>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</si>
  <si>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</si>
  <si>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</si>
  <si>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</si>
  <si>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І . ГРАФІК НАВЧАЛЬНОГО ПРОЦЕСУ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</si>
  <si>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</si>
  <si>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</si>
  <si>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</si>
  <si>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</si>
  <si>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</si>
  <si>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</si>
  <si>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</si>
  <si>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</si>
  <si>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</si>
  <si>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</si>
  <si>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</si>
  <si>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</si>
  <si>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</si>
  <si>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</si>
  <si>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</si>
  <si>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</si>
  <si>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</si>
  <si>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</si>
  <si>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</si>
  <si>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</si>
  <si>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</si>
  <si>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</si>
  <si>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</si>
  <si>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</si>
  <si>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</si>
  <si>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</si>
  <si>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</si>
  <si>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</si>
  <si>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</si>
  <si>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</si>
  <si>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</si>
  <si>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</si>
  <si>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</si>
  <si>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</si>
  <si>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</si>
  <si>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</si>
  <si>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</si>
  <si>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</si>
  <si>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</si>
  <si>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</si>
  <si>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</si>
  <si>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</si>
  <si>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</si>
  <si>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</si>
  <si>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</si>
  <si>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</si>
  <si>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</si>
  <si>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</si>
  <si>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</si>
  <si>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</si>
  <si>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</si>
  <si>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</si>
  <si>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</si>
  <si>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</si>
  <si>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</si>
  <si>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</si>
  <si>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</si>
  <si>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</si>
  <si>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</si>
  <si>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</si>
  <si>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</si>
  <si>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</si>
  <si>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</si>
  <si>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</si>
  <si>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</si>
  <si>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</si>
  <si>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</si>
  <si>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</si>
  <si>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</si>
  <si>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</si>
  <si>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</si>
  <si>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</si>
  <si>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</si>
  <si>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</si>
  <si>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</si>
  <si>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</si>
  <si>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</si>
  <si>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</si>
  <si>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</si>
  <si>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</si>
  <si>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</si>
  <si>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</si>
  <si>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</si>
  <si>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</si>
  <si>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</si>
  <si>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</si>
  <si>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</si>
  <si>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</si>
  <si>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</si>
  <si>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</si>
  <si>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</si>
  <si>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</si>
  <si>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</si>
  <si>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</si>
  <si>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</si>
  <si>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</si>
  <si>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</si>
  <si>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</si>
  <si>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</si>
  <si>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</si>
  <si>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</si>
  <si>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</si>
  <si>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</si>
  <si>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</si>
  <si>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</si>
  <si>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</si>
  <si>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</si>
  <si>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</si>
  <si>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</si>
  <si>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</si>
  <si>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</si>
  <si>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</si>
  <si>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</si>
  <si>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</si>
  <si>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</si>
  <si>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спеціалізації: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</si>
  <si>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</si>
  <si>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</si>
  <si>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</si>
  <si>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</si>
  <si>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</si>
  <si>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</si>
  <si>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</si>
  <si>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</si>
  <si>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</si>
  <si>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</si>
  <si>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</si>
  <si>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</si>
  <si>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</si>
  <si>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</si>
  <si>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</si>
  <si>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Системи управління і мікросхемотехніка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</si>
  <si>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</si>
  <si>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</si>
  <si>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</si>
  <si>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</si>
  <si>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</si>
  <si>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</si>
  <si>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</si>
  <si>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</si>
  <si>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</si>
  <si>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</si>
  <si>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</si>
  <si>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</si>
  <si>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</si>
  <si>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Теор. навчання</t>
  </si>
  <si>
    <t>Викон. дипломн. проекту</t>
  </si>
  <si>
    <t>Канікули</t>
  </si>
  <si>
    <t xml:space="preserve">       II. ЗВЕДЕНІ ДАНІ ПРО БЮДЖЕТ ЧАСУ, тижні                                                                               ІІІ.  ДЕРЖАВНА АТЕСТАЦІЯ</t>
  </si>
  <si>
    <t>Захист дипломної роботи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</si>
  <si>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</si>
  <si>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</si>
  <si>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</si>
  <si>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</si>
  <si>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</si>
  <si>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</si>
  <si>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</si>
  <si>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</si>
  <si>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</si>
  <si>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</si>
  <si>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</si>
  <si>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</si>
  <si>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Кваліфікація:  бакалавр з автоматизації та комп'ютерно-інтегрованих технологій</t>
  </si>
  <si>
    <t>ЗАТВЕРДЖЕНО:</t>
  </si>
  <si>
    <t>на засіданні Вченої ради</t>
  </si>
  <si>
    <t>протокол № 7</t>
  </si>
  <si>
    <t>"30  " березня    2017 р.</t>
  </si>
  <si>
    <t>(Ковальов В.Д.)</t>
  </si>
  <si>
    <t xml:space="preserve">семестри  </t>
  </si>
  <si>
    <t>Розподіл за семестрами</t>
  </si>
  <si>
    <t>10а</t>
  </si>
  <si>
    <t>10б</t>
  </si>
  <si>
    <t>Срок навчання -5 років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</si>
  <si>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</si>
  <si>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</si>
  <si>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</si>
  <si>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</si>
  <si>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</si>
  <si>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</si>
  <si>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</si>
  <si>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</si>
  <si>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</si>
  <si>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</si>
  <si>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</si>
  <si>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</si>
  <si>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</si>
  <si>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</si>
  <si>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</si>
  <si>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</si>
  <si>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</si>
  <si>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</si>
  <si>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</si>
  <si>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</si>
  <si>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</si>
  <si>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</si>
  <si>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</si>
  <si>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</si>
  <si>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</si>
  <si>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</si>
  <si>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</si>
  <si>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</si>
  <si>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</si>
  <si>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</si>
  <si>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</si>
  <si>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</si>
  <si>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</si>
  <si>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</si>
  <si>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</si>
  <si>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</si>
  <si>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</si>
  <si>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</si>
  <si>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</si>
  <si>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</si>
  <si>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</si>
  <si>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</si>
  <si>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</si>
  <si>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</si>
  <si>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</si>
  <si>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</si>
  <si>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</si>
  <si>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</si>
  <si>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</si>
  <si>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</si>
  <si>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М.М. Федоров</t>
  </si>
  <si>
    <t>Екзаменаційна сесія</t>
  </si>
  <si>
    <t>Настановна сесія</t>
  </si>
  <si>
    <t>Семестр</t>
  </si>
  <si>
    <t>2 тижні в 10б семестрі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</si>
</sst>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20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97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0" fontId="7" fillId="0" borderId="0" xfId="52" applyFont="1" applyBorder="1" applyAlignment="1">
      <alignment horizontal="left"/>
      <protection/>
    </xf>
    <xf numFmtId="0" fontId="21" fillId="0" borderId="0" xfId="52" applyFont="1" applyAlignment="1">
      <alignment/>
      <protection/>
    </xf>
    <xf numFmtId="0" fontId="5" fillId="0" borderId="0" xfId="52" applyFont="1" applyBorder="1" applyAlignment="1">
      <alignment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5" fillId="0" borderId="0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32" xfId="0" applyNumberFormat="1" applyFont="1" applyFill="1" applyBorder="1" applyAlignment="1">
      <alignment horizontal="left" vertical="center" wrapText="1"/>
    </xf>
    <xf numFmtId="49" fontId="75" fillId="0" borderId="31" xfId="0" applyNumberFormat="1" applyFont="1" applyFill="1" applyBorder="1" applyAlignment="1">
      <alignment horizontal="left" vertical="center" wrapText="1"/>
    </xf>
    <xf numFmtId="49" fontId="75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1" fontId="78" fillId="0" borderId="32" xfId="0" applyNumberFormat="1" applyFont="1" applyFill="1" applyBorder="1" applyAlignment="1">
      <alignment horizontal="center" vertical="center" wrapText="1"/>
    </xf>
    <xf numFmtId="1" fontId="78" fillId="0" borderId="11" xfId="0" applyNumberFormat="1" applyFont="1" applyFill="1" applyBorder="1" applyAlignment="1">
      <alignment horizontal="center" vertical="center" wrapText="1"/>
    </xf>
    <xf numFmtId="1" fontId="78" fillId="32" borderId="31" xfId="0" applyNumberFormat="1" applyFont="1" applyFill="1" applyBorder="1" applyAlignment="1">
      <alignment horizontal="center" vertical="center" wrapText="1"/>
    </xf>
    <xf numFmtId="1" fontId="78" fillId="32" borderId="10" xfId="0" applyNumberFormat="1" applyFont="1" applyFill="1" applyBorder="1" applyAlignment="1">
      <alignment horizontal="center" vertical="center" wrapText="1"/>
    </xf>
    <xf numFmtId="182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56" xfId="0" applyNumberFormat="1" applyFont="1" applyFill="1" applyBorder="1" applyAlignment="1" applyProtection="1">
      <alignment horizontal="center" vertical="center"/>
      <protection/>
    </xf>
    <xf numFmtId="49" fontId="78" fillId="0" borderId="21" xfId="0" applyNumberFormat="1" applyFont="1" applyFill="1" applyBorder="1" applyAlignment="1">
      <alignment vertical="center" wrapText="1"/>
    </xf>
    <xf numFmtId="1" fontId="78" fillId="0" borderId="24" xfId="0" applyNumberFormat="1" applyFont="1" applyFill="1" applyBorder="1" applyAlignment="1">
      <alignment horizontal="center" vertical="center" wrapText="1"/>
    </xf>
    <xf numFmtId="1" fontId="78" fillId="0" borderId="20" xfId="0" applyNumberFormat="1" applyFont="1" applyFill="1" applyBorder="1" applyAlignment="1">
      <alignment horizontal="center" vertical="center" wrapText="1"/>
    </xf>
    <xf numFmtId="182" fontId="78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20" xfId="0" applyNumberFormat="1" applyFont="1" applyFill="1" applyBorder="1" applyAlignment="1" applyProtection="1">
      <alignment horizontal="center" vertical="center"/>
      <protection/>
    </xf>
    <xf numFmtId="1" fontId="77" fillId="0" borderId="19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49" fontId="77" fillId="0" borderId="20" xfId="0" applyNumberFormat="1" applyFont="1" applyFill="1" applyBorder="1" applyAlignment="1" applyProtection="1">
      <alignment horizontal="center" vertical="center"/>
      <protection/>
    </xf>
    <xf numFmtId="180" fontId="77" fillId="0" borderId="20" xfId="0" applyNumberFormat="1" applyFont="1" applyFill="1" applyBorder="1" applyAlignment="1" applyProtection="1">
      <alignment vertical="center"/>
      <protection/>
    </xf>
    <xf numFmtId="180" fontId="77" fillId="0" borderId="21" xfId="0" applyNumberFormat="1" applyFont="1" applyFill="1" applyBorder="1" applyAlignment="1" applyProtection="1">
      <alignment horizontal="center" vertical="center"/>
      <protection/>
    </xf>
    <xf numFmtId="49" fontId="78" fillId="0" borderId="57" xfId="0" applyNumberFormat="1" applyFont="1" applyFill="1" applyBorder="1" applyAlignment="1" applyProtection="1">
      <alignment horizontal="center" vertical="center"/>
      <protection/>
    </xf>
    <xf numFmtId="49" fontId="78" fillId="0" borderId="35" xfId="0" applyNumberFormat="1" applyFont="1" applyFill="1" applyBorder="1" applyAlignment="1">
      <alignment vertical="center" wrapText="1"/>
    </xf>
    <xf numFmtId="182" fontId="78" fillId="0" borderId="11" xfId="0" applyNumberFormat="1" applyFont="1" applyFill="1" applyBorder="1" applyAlignment="1" applyProtection="1">
      <alignment horizontal="center" vertical="center"/>
      <protection/>
    </xf>
    <xf numFmtId="1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center" vertical="center" wrapText="1"/>
    </xf>
    <xf numFmtId="0" fontId="78" fillId="0" borderId="58" xfId="0" applyFont="1" applyFill="1" applyBorder="1" applyAlignment="1">
      <alignment horizontal="center" vertical="center" wrapText="1"/>
    </xf>
    <xf numFmtId="1" fontId="77" fillId="0" borderId="22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180" fontId="77" fillId="0" borderId="10" xfId="0" applyNumberFormat="1" applyFont="1" applyFill="1" applyBorder="1" applyAlignment="1" applyProtection="1">
      <alignment vertical="center"/>
      <protection/>
    </xf>
    <xf numFmtId="180" fontId="77" fillId="0" borderId="23" xfId="0" applyNumberFormat="1" applyFont="1" applyFill="1" applyBorder="1" applyAlignment="1" applyProtection="1">
      <alignment horizontal="center" vertical="center"/>
      <protection/>
    </xf>
    <xf numFmtId="49" fontId="78" fillId="32" borderId="23" xfId="0" applyNumberFormat="1" applyFont="1" applyFill="1" applyBorder="1" applyAlignment="1">
      <alignment vertical="center" wrapText="1"/>
    </xf>
    <xf numFmtId="1" fontId="78" fillId="32" borderId="11" xfId="0" applyNumberFormat="1" applyFont="1" applyFill="1" applyBorder="1" applyAlignment="1" applyProtection="1">
      <alignment horizontal="center" vertical="center"/>
      <protection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49" fontId="78" fillId="0" borderId="59" xfId="0" applyNumberFormat="1" applyFont="1" applyFill="1" applyBorder="1" applyAlignment="1" applyProtection="1">
      <alignment horizontal="center" vertical="center"/>
      <protection/>
    </xf>
    <xf numFmtId="49" fontId="78" fillId="32" borderId="30" xfId="0" applyNumberFormat="1" applyFont="1" applyFill="1" applyBorder="1" applyAlignment="1">
      <alignment vertical="center" wrapText="1"/>
    </xf>
    <xf numFmtId="1" fontId="77" fillId="0" borderId="26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7" fillId="0" borderId="27" xfId="0" applyNumberFormat="1" applyFont="1" applyFill="1" applyBorder="1" applyAlignment="1" applyProtection="1">
      <alignment horizontal="center" vertical="center"/>
      <protection/>
    </xf>
    <xf numFmtId="180" fontId="77" fillId="0" borderId="27" xfId="0" applyNumberFormat="1" applyFont="1" applyFill="1" applyBorder="1" applyAlignment="1" applyProtection="1">
      <alignment vertical="center"/>
      <protection/>
    </xf>
    <xf numFmtId="180" fontId="77" fillId="0" borderId="28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49" fontId="78" fillId="0" borderId="27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vertical="center"/>
      <protection/>
    </xf>
    <xf numFmtId="1" fontId="78" fillId="32" borderId="40" xfId="0" applyNumberFormat="1" applyFont="1" applyFill="1" applyBorder="1" applyAlignment="1">
      <alignment horizontal="center" vertical="center" wrapText="1"/>
    </xf>
    <xf numFmtId="1" fontId="78" fillId="32" borderId="17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82" fontId="79" fillId="0" borderId="17" xfId="0" applyNumberFormat="1" applyFont="1" applyFill="1" applyBorder="1" applyAlignment="1">
      <alignment horizontal="center" vertical="center" wrapText="1"/>
    </xf>
    <xf numFmtId="1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39" xfId="0" applyNumberFormat="1" applyFont="1" applyFill="1" applyBorder="1" applyAlignment="1" applyProtection="1">
      <alignment horizontal="center" vertical="center"/>
      <protection/>
    </xf>
    <xf numFmtId="180" fontId="77" fillId="0" borderId="17" xfId="0" applyNumberFormat="1" applyFont="1" applyFill="1" applyBorder="1" applyAlignment="1" applyProtection="1">
      <alignment vertical="center"/>
      <protection/>
    </xf>
    <xf numFmtId="180" fontId="77" fillId="0" borderId="18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49" fontId="77" fillId="0" borderId="22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49" fontId="80" fillId="0" borderId="34" xfId="0" applyNumberFormat="1" applyFont="1" applyFill="1" applyBorder="1" applyAlignment="1" applyProtection="1">
      <alignment horizontal="center" vertical="center"/>
      <protection/>
    </xf>
    <xf numFmtId="49" fontId="80" fillId="0" borderId="13" xfId="0" applyNumberFormat="1" applyFont="1" applyFill="1" applyBorder="1" applyAlignment="1" applyProtection="1">
      <alignment horizontal="center" vertical="center"/>
      <protection/>
    </xf>
    <xf numFmtId="0" fontId="77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180" fontId="77" fillId="0" borderId="12" xfId="0" applyNumberFormat="1" applyFont="1" applyFill="1" applyBorder="1" applyAlignment="1" applyProtection="1">
      <alignment vertical="center"/>
      <protection/>
    </xf>
    <xf numFmtId="180" fontId="80" fillId="0" borderId="39" xfId="0" applyNumberFormat="1" applyFont="1" applyFill="1" applyBorder="1" applyAlignment="1" applyProtection="1">
      <alignment vertical="center"/>
      <protection/>
    </xf>
    <xf numFmtId="49" fontId="77" fillId="32" borderId="10" xfId="0" applyNumberFormat="1" applyFont="1" applyFill="1" applyBorder="1" applyAlignment="1" applyProtection="1">
      <alignment horizontal="center" vertical="center"/>
      <protection/>
    </xf>
    <xf numFmtId="49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27" xfId="0" applyNumberFormat="1" applyFont="1" applyFill="1" applyBorder="1" applyAlignment="1">
      <alignment horizontal="center" vertical="center"/>
    </xf>
    <xf numFmtId="180" fontId="80" fillId="0" borderId="13" xfId="0" applyNumberFormat="1" applyFont="1" applyFill="1" applyBorder="1" applyAlignment="1" applyProtection="1">
      <alignment horizontal="center" vertical="center"/>
      <protection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22" xfId="0" applyNumberFormat="1" applyFont="1" applyFill="1" applyBorder="1" applyAlignment="1" applyProtection="1">
      <alignment horizontal="center" vertical="center"/>
      <protection/>
    </xf>
    <xf numFmtId="49" fontId="80" fillId="0" borderId="6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6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/>
    </xf>
    <xf numFmtId="1" fontId="78" fillId="33" borderId="31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>
      <alignment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82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49" fontId="3" fillId="32" borderId="30" xfId="0" applyNumberFormat="1" applyFont="1" applyFill="1" applyBorder="1" applyAlignment="1">
      <alignment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 wrapText="1"/>
    </xf>
    <xf numFmtId="1" fontId="27" fillId="32" borderId="17" xfId="0" applyNumberFormat="1" applyFont="1" applyFill="1" applyBorder="1" applyAlignment="1">
      <alignment horizontal="center" vertical="center" wrapText="1"/>
    </xf>
    <xf numFmtId="182" fontId="27" fillId="0" borderId="17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vertical="center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vertical="center"/>
      <protection/>
    </xf>
    <xf numFmtId="49" fontId="5" fillId="32" borderId="11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46" xfId="54" applyFont="1" applyBorder="1" applyAlignment="1">
      <alignment horizontal="center" wrapText="1"/>
      <protection/>
    </xf>
    <xf numFmtId="0" fontId="14" fillId="0" borderId="46" xfId="54" applyFont="1" applyBorder="1" applyAlignment="1">
      <alignment horizontal="center" wrapText="1"/>
      <protection/>
    </xf>
    <xf numFmtId="0" fontId="14" fillId="0" borderId="61" xfId="54" applyFont="1" applyBorder="1" applyAlignment="1">
      <alignment horizontal="center" wrapText="1"/>
      <protection/>
    </xf>
    <xf numFmtId="0" fontId="32" fillId="0" borderId="10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63" xfId="54" applyFont="1" applyBorder="1" applyAlignment="1">
      <alignment horizontal="center" wrapText="1"/>
      <protection/>
    </xf>
    <xf numFmtId="0" fontId="14" fillId="0" borderId="63" xfId="54" applyFont="1" applyBorder="1" applyAlignment="1">
      <alignment horizontal="center" wrapText="1"/>
      <protection/>
    </xf>
    <xf numFmtId="0" fontId="14" fillId="0" borderId="64" xfId="54" applyFont="1" applyBorder="1" applyAlignment="1">
      <alignment horizont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1" fontId="5" fillId="0" borderId="47" xfId="54" applyNumberFormat="1" applyFont="1" applyBorder="1" applyAlignment="1">
      <alignment horizontal="center" wrapText="1"/>
      <protection/>
    </xf>
    <xf numFmtId="0" fontId="14" fillId="0" borderId="62" xfId="54" applyFont="1" applyBorder="1" applyAlignment="1">
      <alignment horizontal="center" wrapText="1"/>
      <protection/>
    </xf>
    <xf numFmtId="0" fontId="14" fillId="0" borderId="31" xfId="54" applyFont="1" applyBorder="1" applyAlignment="1">
      <alignment horizontal="center" wrapText="1"/>
      <protection/>
    </xf>
    <xf numFmtId="0" fontId="20" fillId="0" borderId="0" xfId="0" applyFont="1" applyAlignment="1">
      <alignment horizontal="left" wrapText="1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27" fillId="0" borderId="65" xfId="53" applyFont="1" applyBorder="1" applyAlignment="1">
      <alignment horizontal="center" vertical="center" wrapText="1"/>
      <protection/>
    </xf>
    <xf numFmtId="0" fontId="31" fillId="0" borderId="66" xfId="54" applyFont="1" applyBorder="1" applyAlignment="1">
      <alignment wrapText="1"/>
      <protection/>
    </xf>
    <xf numFmtId="0" fontId="31" fillId="0" borderId="33" xfId="54" applyFont="1" applyBorder="1" applyAlignment="1">
      <alignment wrapText="1"/>
      <protection/>
    </xf>
    <xf numFmtId="0" fontId="31" fillId="0" borderId="67" xfId="54" applyFont="1" applyBorder="1" applyAlignment="1">
      <alignment wrapText="1"/>
      <protection/>
    </xf>
    <xf numFmtId="0" fontId="31" fillId="0" borderId="0" xfId="54" applyFont="1" applyAlignment="1">
      <alignment wrapText="1"/>
      <protection/>
    </xf>
    <xf numFmtId="0" fontId="31" fillId="0" borderId="68" xfId="54" applyFont="1" applyBorder="1" applyAlignment="1">
      <alignment wrapText="1"/>
      <protection/>
    </xf>
    <xf numFmtId="0" fontId="31" fillId="0" borderId="58" xfId="54" applyFont="1" applyBorder="1" applyAlignment="1">
      <alignment wrapText="1"/>
      <protection/>
    </xf>
    <xf numFmtId="0" fontId="31" fillId="0" borderId="69" xfId="54" applyFont="1" applyBorder="1" applyAlignment="1">
      <alignment wrapText="1"/>
      <protection/>
    </xf>
    <xf numFmtId="0" fontId="31" fillId="0" borderId="32" xfId="54" applyFont="1" applyBorder="1" applyAlignment="1">
      <alignment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62" xfId="54" applyFont="1" applyBorder="1" applyAlignment="1">
      <alignment wrapText="1"/>
      <protection/>
    </xf>
    <xf numFmtId="0" fontId="5" fillId="0" borderId="31" xfId="54" applyFont="1" applyBorder="1" applyAlignment="1">
      <alignment wrapText="1"/>
      <protection/>
    </xf>
    <xf numFmtId="1" fontId="5" fillId="0" borderId="47" xfId="54" applyNumberFormat="1" applyFont="1" applyBorder="1" applyAlignment="1">
      <alignment horizontal="center" vertical="center" wrapText="1"/>
      <protection/>
    </xf>
    <xf numFmtId="1" fontId="14" fillId="0" borderId="62" xfId="54" applyNumberFormat="1" applyFont="1" applyBorder="1" applyAlignment="1">
      <alignment horizontal="center" vertical="center" wrapText="1"/>
      <protection/>
    </xf>
    <xf numFmtId="1" fontId="14" fillId="0" borderId="31" xfId="54" applyNumberFormat="1" applyFont="1" applyBorder="1" applyAlignment="1">
      <alignment horizontal="center" vertical="center" wrapText="1"/>
      <protection/>
    </xf>
    <xf numFmtId="0" fontId="5" fillId="0" borderId="47" xfId="54" applyFont="1" applyBorder="1" applyAlignment="1">
      <alignment horizontal="center" vertical="center" wrapText="1"/>
      <protection/>
    </xf>
    <xf numFmtId="0" fontId="14" fillId="0" borderId="62" xfId="54" applyFont="1" applyBorder="1" applyAlignment="1">
      <alignment horizontal="center" vertical="center" wrapText="1"/>
      <protection/>
    </xf>
    <xf numFmtId="0" fontId="14" fillId="0" borderId="31" xfId="54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52" applyFont="1" applyBorder="1" applyAlignment="1">
      <alignment horizontal="left" wrapText="1"/>
      <protection/>
    </xf>
    <xf numFmtId="0" fontId="25" fillId="0" borderId="0" xfId="52" applyFont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2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31" fillId="0" borderId="66" xfId="54" applyFont="1" applyBorder="1" applyAlignment="1">
      <alignment horizontal="center" vertical="center" wrapText="1"/>
      <protection/>
    </xf>
    <xf numFmtId="0" fontId="31" fillId="0" borderId="33" xfId="54" applyFont="1" applyBorder="1" applyAlignment="1">
      <alignment horizontal="center" vertical="center" wrapText="1"/>
      <protection/>
    </xf>
    <xf numFmtId="0" fontId="31" fillId="0" borderId="67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31" fillId="0" borderId="68" xfId="54" applyFont="1" applyBorder="1" applyAlignment="1">
      <alignment horizontal="center" vertical="center" wrapText="1"/>
      <protection/>
    </xf>
    <xf numFmtId="0" fontId="31" fillId="0" borderId="58" xfId="54" applyFont="1" applyBorder="1" applyAlignment="1">
      <alignment horizontal="center" vertical="center" wrapText="1"/>
      <protection/>
    </xf>
    <xf numFmtId="0" fontId="31" fillId="0" borderId="69" xfId="54" applyFont="1" applyBorder="1" applyAlignment="1">
      <alignment horizontal="center" vertical="center" wrapText="1"/>
      <protection/>
    </xf>
    <xf numFmtId="0" fontId="31" fillId="0" borderId="32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14" fillId="0" borderId="62" xfId="54" applyFont="1" applyBorder="1" applyAlignment="1">
      <alignment vertical="center" wrapText="1"/>
      <protection/>
    </xf>
    <xf numFmtId="0" fontId="14" fillId="0" borderId="31" xfId="54" applyFont="1" applyBorder="1" applyAlignment="1">
      <alignment vertical="center" wrapText="1"/>
      <protection/>
    </xf>
    <xf numFmtId="0" fontId="35" fillId="0" borderId="65" xfId="53" applyFont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182" fontId="5" fillId="0" borderId="47" xfId="54" applyNumberFormat="1" applyFont="1" applyBorder="1" applyAlignment="1">
      <alignment horizontal="center" wrapText="1"/>
      <protection/>
    </xf>
    <xf numFmtId="0" fontId="5" fillId="0" borderId="46" xfId="54" applyFont="1" applyBorder="1" applyAlignment="1">
      <alignment horizontal="center" vertical="center" wrapText="1"/>
      <protection/>
    </xf>
    <xf numFmtId="0" fontId="14" fillId="0" borderId="46" xfId="54" applyFont="1" applyBorder="1" applyAlignment="1">
      <alignment horizontal="center" vertical="center" wrapText="1"/>
      <protection/>
    </xf>
    <xf numFmtId="0" fontId="14" fillId="0" borderId="61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vertical="center" wrapText="1"/>
      <protection/>
    </xf>
    <xf numFmtId="0" fontId="5" fillId="0" borderId="70" xfId="54" applyFont="1" applyBorder="1" applyAlignment="1">
      <alignment horizontal="center" vertical="center" wrapText="1"/>
      <protection/>
    </xf>
    <xf numFmtId="0" fontId="14" fillId="0" borderId="63" xfId="54" applyFont="1" applyBorder="1" applyAlignment="1">
      <alignment horizontal="center" vertical="center" wrapText="1"/>
      <protection/>
    </xf>
    <xf numFmtId="0" fontId="5" fillId="0" borderId="47" xfId="54" applyFont="1" applyBorder="1" applyAlignment="1">
      <alignment horizontal="center" wrapText="1"/>
      <protection/>
    </xf>
    <xf numFmtId="0" fontId="0" fillId="0" borderId="6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7" fillId="0" borderId="65" xfId="54" applyFont="1" applyBorder="1" applyAlignment="1">
      <alignment horizontal="center" vertical="center" wrapText="1"/>
      <protection/>
    </xf>
    <xf numFmtId="0" fontId="31" fillId="0" borderId="6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7" fillId="0" borderId="66" xfId="53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73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2" xfId="0" applyNumberFormat="1" applyFont="1" applyBorder="1" applyAlignment="1">
      <alignment horizontal="center" vertical="center" wrapText="1"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1" fontId="27" fillId="0" borderId="75" xfId="0" applyNumberFormat="1" applyFont="1" applyFill="1" applyBorder="1" applyAlignment="1">
      <alignment horizontal="center" vertical="center" wrapText="1"/>
    </xf>
    <xf numFmtId="1" fontId="27" fillId="0" borderId="76" xfId="0" applyNumberFormat="1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80" fontId="3" fillId="0" borderId="47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0" borderId="7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7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7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7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7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187" fontId="10" fillId="0" borderId="78" xfId="0" applyNumberFormat="1" applyFont="1" applyFill="1" applyBorder="1" applyAlignment="1" applyProtection="1">
      <alignment horizontal="center" vertical="center"/>
      <protection/>
    </xf>
    <xf numFmtId="187" fontId="10" fillId="0" borderId="79" xfId="0" applyNumberFormat="1" applyFont="1" applyFill="1" applyBorder="1" applyAlignment="1" applyProtection="1">
      <alignment horizontal="center" vertical="center"/>
      <protection/>
    </xf>
    <xf numFmtId="187" fontId="10" fillId="0" borderId="72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right" vertical="center"/>
      <protection/>
    </xf>
    <xf numFmtId="0" fontId="31" fillId="0" borderId="69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62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6" fontId="5" fillId="0" borderId="8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62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Font="1" applyBorder="1" applyAlignment="1">
      <alignment horizontal="center" wrapText="1"/>
    </xf>
    <xf numFmtId="0" fontId="5" fillId="0" borderId="83" xfId="0" applyFont="1" applyBorder="1" applyAlignment="1">
      <alignment horizontal="right" vertical="center" wrapText="1"/>
    </xf>
    <xf numFmtId="0" fontId="5" fillId="0" borderId="84" xfId="0" applyFont="1" applyBorder="1" applyAlignment="1">
      <alignment horizontal="right" vertical="center" wrapText="1"/>
    </xf>
    <xf numFmtId="187" fontId="12" fillId="0" borderId="78" xfId="0" applyNumberFormat="1" applyFont="1" applyFill="1" applyBorder="1" applyAlignment="1" applyProtection="1">
      <alignment horizontal="center" vertical="center"/>
      <protection/>
    </xf>
    <xf numFmtId="187" fontId="12" fillId="0" borderId="79" xfId="0" applyNumberFormat="1" applyFont="1" applyFill="1" applyBorder="1" applyAlignment="1" applyProtection="1">
      <alignment horizontal="center" vertical="center"/>
      <protection/>
    </xf>
    <xf numFmtId="187" fontId="12" fillId="0" borderId="72" xfId="0" applyNumberFormat="1" applyFont="1" applyFill="1" applyBorder="1" applyAlignment="1" applyProtection="1">
      <alignment horizontal="center" vertical="center"/>
      <protection/>
    </xf>
    <xf numFmtId="187" fontId="12" fillId="0" borderId="85" xfId="0" applyNumberFormat="1" applyFont="1" applyFill="1" applyBorder="1" applyAlignment="1" applyProtection="1">
      <alignment horizontal="center" vertical="center"/>
      <protection/>
    </xf>
    <xf numFmtId="187" fontId="12" fillId="0" borderId="86" xfId="0" applyNumberFormat="1" applyFont="1" applyFill="1" applyBorder="1" applyAlignment="1" applyProtection="1">
      <alignment horizontal="center" vertical="center"/>
      <protection/>
    </xf>
    <xf numFmtId="187" fontId="12" fillId="0" borderId="87" xfId="0" applyNumberFormat="1" applyFont="1" applyFill="1" applyBorder="1" applyAlignment="1" applyProtection="1">
      <alignment horizontal="center" vertical="center"/>
      <protection/>
    </xf>
    <xf numFmtId="186" fontId="6" fillId="0" borderId="67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68" xfId="0" applyNumberFormat="1" applyFont="1" applyFill="1" applyBorder="1" applyAlignment="1" applyProtection="1">
      <alignment horizontal="center" vertical="center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186" fontId="5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9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27" fillId="32" borderId="78" xfId="0" applyFont="1" applyFill="1" applyBorder="1" applyAlignment="1">
      <alignment horizontal="right" vertical="center" wrapText="1"/>
    </xf>
    <xf numFmtId="0" fontId="27" fillId="32" borderId="72" xfId="0" applyFont="1" applyFill="1" applyBorder="1" applyAlignment="1">
      <alignment horizontal="right" vertical="center" wrapText="1"/>
    </xf>
    <xf numFmtId="0" fontId="10" fillId="0" borderId="78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2" xfId="0" applyNumberFormat="1" applyFont="1" applyFill="1" applyBorder="1" applyAlignment="1" applyProtection="1">
      <alignment horizontal="center" vertical="center" wrapText="1"/>
      <protection/>
    </xf>
    <xf numFmtId="186" fontId="5" fillId="0" borderId="93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0" fontId="9" fillId="0" borderId="69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87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99" xfId="0" applyNumberFormat="1" applyFont="1" applyFill="1" applyBorder="1" applyAlignment="1" applyProtection="1">
      <alignment horizontal="center" vertical="center"/>
      <protection/>
    </xf>
    <xf numFmtId="186" fontId="5" fillId="0" borderId="100" xfId="0" applyNumberFormat="1" applyFont="1" applyFill="1" applyBorder="1" applyAlignment="1" applyProtection="1">
      <alignment horizontal="center" vertical="top" wrapText="1"/>
      <protection/>
    </xf>
    <xf numFmtId="186" fontId="5" fillId="0" borderId="86" xfId="0" applyNumberFormat="1" applyFont="1" applyFill="1" applyBorder="1" applyAlignment="1" applyProtection="1">
      <alignment horizontal="center" vertical="top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186" fontId="5" fillId="0" borderId="102" xfId="0" applyNumberFormat="1" applyFont="1" applyFill="1" applyBorder="1" applyAlignment="1" applyProtection="1">
      <alignment horizontal="center" vertical="top" wrapText="1"/>
      <protection/>
    </xf>
    <xf numFmtId="186" fontId="5" fillId="0" borderId="69" xfId="0" applyNumberFormat="1" applyFont="1" applyFill="1" applyBorder="1" applyAlignment="1" applyProtection="1">
      <alignment horizontal="center" vertical="top" wrapText="1"/>
      <protection/>
    </xf>
    <xf numFmtId="186" fontId="5" fillId="0" borderId="103" xfId="0" applyNumberFormat="1" applyFont="1" applyFill="1" applyBorder="1" applyAlignment="1" applyProtection="1">
      <alignment horizontal="center" vertical="top" wrapText="1"/>
      <protection/>
    </xf>
    <xf numFmtId="0" fontId="5" fillId="0" borderId="104" xfId="0" applyNumberFormat="1" applyFont="1" applyFill="1" applyBorder="1" applyAlignment="1" applyProtection="1">
      <alignment horizontal="center" vertical="center" textRotation="90"/>
      <protection/>
    </xf>
    <xf numFmtId="0" fontId="5" fillId="0" borderId="105" xfId="0" applyNumberFormat="1" applyFont="1" applyFill="1" applyBorder="1" applyAlignment="1" applyProtection="1">
      <alignment horizontal="center" vertical="center" textRotation="90"/>
      <protection/>
    </xf>
    <xf numFmtId="186" fontId="5" fillId="0" borderId="106" xfId="0" applyNumberFormat="1" applyFont="1" applyFill="1" applyBorder="1" applyAlignment="1" applyProtection="1">
      <alignment horizontal="center" vertical="center" wrapText="1"/>
      <protection/>
    </xf>
    <xf numFmtId="186" fontId="5" fillId="0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85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>
      <alignment vertical="center" wrapText="1"/>
    </xf>
    <xf numFmtId="0" fontId="14" fillId="0" borderId="27" xfId="0" applyFont="1" applyFill="1" applyBorder="1" applyAlignment="1">
      <alignment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86" fontId="5" fillId="0" borderId="109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6" xfId="0" applyNumberFormat="1" applyFont="1" applyFill="1" applyBorder="1" applyAlignment="1" applyProtection="1">
      <alignment horizontal="center" vertical="center"/>
      <protection/>
    </xf>
    <xf numFmtId="186" fontId="5" fillId="0" borderId="82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77" fillId="0" borderId="26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65" xfId="0" applyFont="1" applyFill="1" applyBorder="1" applyAlignment="1">
      <alignment horizontal="center" vertical="center" wrapText="1"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71" xfId="0" applyNumberFormat="1" applyFont="1" applyFill="1" applyBorder="1" applyAlignment="1" applyProtection="1">
      <alignment horizontal="center" vertical="center"/>
      <protection/>
    </xf>
    <xf numFmtId="0" fontId="80" fillId="0" borderId="47" xfId="0" applyNumberFormat="1" applyFont="1" applyFill="1" applyBorder="1" applyAlignment="1" applyProtection="1">
      <alignment horizontal="center" vertical="center"/>
      <protection/>
    </xf>
    <xf numFmtId="0" fontId="80" fillId="0" borderId="71" xfId="0" applyNumberFormat="1" applyFont="1" applyFill="1" applyBorder="1" applyAlignment="1" applyProtection="1">
      <alignment horizontal="center" vertical="center"/>
      <protection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1" fontId="77" fillId="0" borderId="47" xfId="0" applyNumberFormat="1" applyFont="1" applyFill="1" applyBorder="1" applyAlignment="1" applyProtection="1">
      <alignment horizontal="center" vertical="center"/>
      <protection/>
    </xf>
    <xf numFmtId="1" fontId="77" fillId="0" borderId="3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Fill="1" applyBorder="1" applyAlignment="1" applyProtection="1">
      <alignment horizontal="center" vertical="center"/>
      <protection/>
    </xf>
    <xf numFmtId="49" fontId="77" fillId="0" borderId="31" xfId="0" applyNumberFormat="1" applyFont="1" applyFill="1" applyBorder="1" applyAlignment="1" applyProtection="1">
      <alignment horizontal="center" vertical="center"/>
      <protection/>
    </xf>
    <xf numFmtId="49" fontId="77" fillId="33" borderId="47" xfId="0" applyNumberFormat="1" applyFont="1" applyFill="1" applyBorder="1" applyAlignment="1" applyProtection="1">
      <alignment horizontal="center" vertical="center"/>
      <protection/>
    </xf>
    <xf numFmtId="49" fontId="77" fillId="33" borderId="3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49" fontId="77" fillId="0" borderId="77" xfId="0" applyNumberFormat="1" applyFont="1" applyFill="1" applyBorder="1" applyAlignment="1" applyProtection="1">
      <alignment horizontal="center" vertical="center"/>
      <protection/>
    </xf>
    <xf numFmtId="49" fontId="77" fillId="0" borderId="49" xfId="0" applyNumberFormat="1" applyFont="1" applyFill="1" applyBorder="1" applyAlignment="1" applyProtection="1">
      <alignment horizontal="center" vertical="center"/>
      <protection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49" fontId="77" fillId="33" borderId="47" xfId="0" applyNumberFormat="1" applyFont="1" applyFill="1" applyBorder="1" applyAlignment="1">
      <alignment horizontal="center" vertical="center" wrapText="1"/>
    </xf>
    <xf numFmtId="49" fontId="77" fillId="33" borderId="31" xfId="0" applyNumberFormat="1" applyFont="1" applyFill="1" applyBorder="1" applyAlignment="1">
      <alignment horizontal="center" vertical="center" wrapText="1"/>
    </xf>
    <xf numFmtId="0" fontId="79" fillId="32" borderId="78" xfId="0" applyFont="1" applyFill="1" applyBorder="1" applyAlignment="1">
      <alignment horizontal="right" vertical="center" wrapText="1"/>
    </xf>
    <xf numFmtId="0" fontId="79" fillId="32" borderId="72" xfId="0" applyFont="1" applyFill="1" applyBorder="1" applyAlignment="1">
      <alignment horizontal="right" vertical="center" wrapText="1"/>
    </xf>
    <xf numFmtId="1" fontId="79" fillId="0" borderId="75" xfId="0" applyNumberFormat="1" applyFont="1" applyFill="1" applyBorder="1" applyAlignment="1">
      <alignment horizontal="center" vertical="center" wrapText="1"/>
    </xf>
    <xf numFmtId="1" fontId="79" fillId="0" borderId="76" xfId="0" applyNumberFormat="1" applyFont="1" applyFill="1" applyBorder="1" applyAlignment="1">
      <alignment horizontal="center" vertical="center" wrapText="1"/>
    </xf>
    <xf numFmtId="0" fontId="79" fillId="0" borderId="75" xfId="0" applyFont="1" applyFill="1" applyBorder="1" applyAlignment="1">
      <alignment horizontal="center" vertical="center" wrapText="1"/>
    </xf>
    <xf numFmtId="0" fontId="79" fillId="0" borderId="76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49" fontId="78" fillId="0" borderId="65" xfId="0" applyNumberFormat="1" applyFont="1" applyFill="1" applyBorder="1" applyAlignment="1">
      <alignment horizontal="center" vertical="center"/>
    </xf>
    <xf numFmtId="49" fontId="78" fillId="0" borderId="33" xfId="0" applyNumberFormat="1" applyFont="1" applyFill="1" applyBorder="1" applyAlignment="1">
      <alignment horizontal="center" vertical="center"/>
    </xf>
    <xf numFmtId="180" fontId="78" fillId="0" borderId="47" xfId="0" applyNumberFormat="1" applyFont="1" applyFill="1" applyBorder="1" applyAlignment="1" applyProtection="1">
      <alignment horizontal="center" vertical="center"/>
      <protection/>
    </xf>
    <xf numFmtId="180" fontId="78" fillId="0" borderId="31" xfId="0" applyNumberFormat="1" applyFont="1" applyFill="1" applyBorder="1" applyAlignment="1" applyProtection="1">
      <alignment horizontal="center" vertical="center"/>
      <protection/>
    </xf>
    <xf numFmtId="180" fontId="78" fillId="0" borderId="65" xfId="0" applyNumberFormat="1" applyFont="1" applyFill="1" applyBorder="1" applyAlignment="1" applyProtection="1">
      <alignment horizontal="center" vertical="center"/>
      <protection/>
    </xf>
    <xf numFmtId="180" fontId="78" fillId="0" borderId="33" xfId="0" applyNumberFormat="1" applyFont="1" applyFill="1" applyBorder="1" applyAlignment="1" applyProtection="1">
      <alignment horizontal="center" vertical="center"/>
      <protection/>
    </xf>
    <xf numFmtId="1" fontId="77" fillId="0" borderId="47" xfId="0" applyNumberFormat="1" applyFont="1" applyBorder="1" applyAlignment="1">
      <alignment horizontal="center" vertical="center" wrapText="1"/>
    </xf>
    <xf numFmtId="1" fontId="77" fillId="0" borderId="31" xfId="0" applyNumberFormat="1" applyFont="1" applyBorder="1" applyAlignment="1">
      <alignment horizontal="center" vertical="center" wrapText="1"/>
    </xf>
    <xf numFmtId="49" fontId="77" fillId="0" borderId="77" xfId="0" applyNumberFormat="1" applyFont="1" applyBorder="1" applyAlignment="1">
      <alignment horizontal="center" vertical="center" wrapText="1"/>
    </xf>
    <xf numFmtId="49" fontId="77" fillId="0" borderId="49" xfId="0" applyNumberFormat="1" applyFont="1" applyBorder="1" applyAlignment="1">
      <alignment horizontal="center" vertical="center" wrapText="1"/>
    </xf>
    <xf numFmtId="49" fontId="77" fillId="0" borderId="47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1" fontId="77" fillId="0" borderId="73" xfId="0" applyNumberFormat="1" applyFont="1" applyBorder="1" applyAlignment="1">
      <alignment horizontal="center" vertical="center" wrapText="1"/>
    </xf>
    <xf numFmtId="1" fontId="77" fillId="0" borderId="24" xfId="0" applyNumberFormat="1" applyFont="1" applyBorder="1" applyAlignment="1">
      <alignment horizontal="center" vertical="center" wrapText="1"/>
    </xf>
    <xf numFmtId="49" fontId="77" fillId="0" borderId="73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73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Т_т_ЛП_бакалавр заочна_2013_20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75" zoomScaleNormal="50" zoomScaleSheetLayoutView="75" zoomScalePageLayoutView="0" workbookViewId="0" topLeftCell="A16">
      <selection activeCell="AP36" sqref="AP36"/>
    </sheetView>
  </sheetViews>
  <sheetFormatPr defaultColWidth="3.25390625" defaultRowHeight="12.75"/>
  <cols>
    <col min="1" max="1" width="3.25390625" style="108" customWidth="1"/>
    <col min="2" max="2" width="5.00390625" style="108" customWidth="1"/>
    <col min="3" max="3" width="5.125" style="108" customWidth="1"/>
    <col min="4" max="4" width="4.375" style="108" customWidth="1"/>
    <col min="5" max="6" width="4.25390625" style="108" customWidth="1"/>
    <col min="7" max="7" width="4.375" style="108" customWidth="1"/>
    <col min="8" max="8" width="3.75390625" style="108" customWidth="1"/>
    <col min="9" max="9" width="4.875" style="108" customWidth="1"/>
    <col min="10" max="10" width="3.75390625" style="108" customWidth="1"/>
    <col min="11" max="11" width="4.125" style="108" customWidth="1"/>
    <col min="12" max="12" width="4.75390625" style="108" customWidth="1"/>
    <col min="13" max="13" width="3.25390625" style="108" customWidth="1"/>
    <col min="14" max="14" width="4.00390625" style="108" customWidth="1"/>
    <col min="15" max="15" width="5.00390625" style="108" customWidth="1"/>
    <col min="16" max="16" width="5.125" style="108" customWidth="1"/>
    <col min="17" max="17" width="5.75390625" style="108" customWidth="1"/>
    <col min="18" max="18" width="4.00390625" style="108" customWidth="1"/>
    <col min="19" max="19" width="4.75390625" style="108" customWidth="1"/>
    <col min="20" max="21" width="3.875" style="108" customWidth="1"/>
    <col min="22" max="22" width="3.75390625" style="108" customWidth="1"/>
    <col min="23" max="23" width="3.875" style="108" customWidth="1"/>
    <col min="24" max="24" width="3.25390625" style="108" customWidth="1"/>
    <col min="25" max="26" width="3.875" style="108" customWidth="1"/>
    <col min="27" max="27" width="5.00390625" style="108" customWidth="1"/>
    <col min="28" max="28" width="5.375" style="108" customWidth="1"/>
    <col min="29" max="29" width="6.00390625" style="108" customWidth="1"/>
    <col min="30" max="30" width="5.25390625" style="108" customWidth="1"/>
    <col min="31" max="31" width="5.625" style="108" customWidth="1"/>
    <col min="32" max="32" width="5.75390625" style="108" customWidth="1"/>
    <col min="33" max="33" width="5.625" style="108" customWidth="1"/>
    <col min="34" max="34" width="5.875" style="108" customWidth="1"/>
    <col min="35" max="35" width="6.125" style="108" customWidth="1"/>
    <col min="36" max="36" width="4.25390625" style="108" customWidth="1"/>
    <col min="37" max="37" width="5.375" style="108" customWidth="1"/>
    <col min="38" max="38" width="6.00390625" style="108" customWidth="1"/>
    <col min="39" max="39" width="6.75390625" style="108" customWidth="1"/>
    <col min="40" max="40" width="6.375" style="108" customWidth="1"/>
    <col min="41" max="41" width="6.25390625" style="108" customWidth="1"/>
    <col min="42" max="42" width="5.625" style="108" customWidth="1"/>
    <col min="43" max="43" width="5.125" style="108" customWidth="1"/>
    <col min="44" max="44" width="4.625" style="108" customWidth="1"/>
    <col min="45" max="48" width="3.25390625" style="108" customWidth="1"/>
    <col min="49" max="49" width="4.375" style="108" customWidth="1"/>
    <col min="50" max="50" width="4.875" style="108" customWidth="1"/>
    <col min="51" max="51" width="3.75390625" style="108" customWidth="1"/>
    <col min="52" max="53" width="3.25390625" style="108" customWidth="1"/>
    <col min="54" max="54" width="4.00390625" style="108" customWidth="1"/>
    <col min="55" max="16384" width="3.25390625" style="108" customWidth="1"/>
  </cols>
  <sheetData>
    <row r="1" ht="16.5" customHeight="1"/>
    <row r="2" spans="2:54" ht="30"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1" t="s">
        <v>87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</row>
    <row r="3" spans="2:54" ht="23.25" customHeight="1">
      <c r="B3" s="580" t="s">
        <v>259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</row>
    <row r="4" spans="2:54" ht="25.5" customHeight="1">
      <c r="B4" s="580" t="s">
        <v>260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96" t="s">
        <v>13</v>
      </c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</row>
    <row r="5" spans="2:54" ht="29.25" customHeight="1">
      <c r="B5" s="580" t="s">
        <v>261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595" t="s">
        <v>258</v>
      </c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</row>
    <row r="6" spans="2:54" s="117" customFormat="1" ht="23.25" customHeight="1">
      <c r="B6" s="579" t="s">
        <v>262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</row>
    <row r="7" spans="2:54" s="117" customFormat="1" ht="22.5" customHeight="1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</row>
    <row r="8" spans="2:54" s="117" customFormat="1" ht="23.25" customHeight="1">
      <c r="B8" s="580" t="s">
        <v>30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93" t="s">
        <v>98</v>
      </c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81" t="s">
        <v>268</v>
      </c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</row>
    <row r="9" spans="2:54" s="117" customFormat="1" ht="27.75" customHeight="1">
      <c r="B9" s="580" t="s">
        <v>263</v>
      </c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4" t="s">
        <v>97</v>
      </c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</row>
    <row r="10" spans="17:54" s="117" customFormat="1" ht="27.75" customHeight="1">
      <c r="Q10" s="584" t="s">
        <v>209</v>
      </c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257"/>
      <c r="AN10" s="257"/>
      <c r="AO10" s="587" t="s">
        <v>96</v>
      </c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</row>
    <row r="11" spans="17:54" s="117" customFormat="1" ht="27.75" customHeight="1">
      <c r="Q11" s="584" t="s">
        <v>210</v>
      </c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9"/>
      <c r="AM11" s="257"/>
      <c r="AN11" s="257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</row>
    <row r="12" spans="17:54" s="117" customFormat="1" ht="27.75" customHeight="1"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259"/>
      <c r="AN12" s="259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</row>
    <row r="13" spans="17:54" s="117" customFormat="1" ht="28.5" customHeight="1">
      <c r="Q13" s="586" t="s">
        <v>211</v>
      </c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3"/>
      <c r="AQ13" s="583"/>
      <c r="AR13" s="583"/>
      <c r="AS13" s="583"/>
      <c r="AT13" s="583"/>
      <c r="AU13" s="583"/>
      <c r="AV13" s="583"/>
      <c r="AW13" s="583"/>
      <c r="AX13" s="583"/>
      <c r="AY13" s="583"/>
      <c r="AZ13" s="583"/>
      <c r="BA13" s="583"/>
      <c r="BB13" s="583"/>
    </row>
    <row r="14" spans="17:54" s="117" customFormat="1" ht="24.75" customHeight="1">
      <c r="Q14" s="597" t="s">
        <v>227</v>
      </c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88"/>
      <c r="AP14" s="588"/>
      <c r="AQ14" s="588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</row>
    <row r="15" spans="17:54" s="117" customFormat="1" ht="24.75" customHeight="1"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</row>
    <row r="16" spans="17:54" s="117" customFormat="1" ht="26.25" customHeight="1">
      <c r="Q16" s="600" t="s">
        <v>212</v>
      </c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</row>
    <row r="17" spans="42:54" s="117" customFormat="1" ht="18.75"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</row>
    <row r="18" spans="2:54" s="117" customFormat="1" ht="22.5">
      <c r="B18" s="599" t="s">
        <v>95</v>
      </c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599"/>
      <c r="BB18" s="599"/>
    </row>
    <row r="19" spans="2:54" s="117" customFormat="1" ht="18.75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</row>
    <row r="20" spans="2:54" ht="18" customHeight="1">
      <c r="B20" s="602" t="s">
        <v>12</v>
      </c>
      <c r="C20" s="542" t="s">
        <v>0</v>
      </c>
      <c r="D20" s="542"/>
      <c r="E20" s="542"/>
      <c r="F20" s="542"/>
      <c r="G20" s="542" t="s">
        <v>1</v>
      </c>
      <c r="H20" s="542"/>
      <c r="I20" s="542"/>
      <c r="J20" s="542"/>
      <c r="K20" s="543" t="s">
        <v>2</v>
      </c>
      <c r="L20" s="546"/>
      <c r="M20" s="546"/>
      <c r="N20" s="545"/>
      <c r="O20" s="543" t="s">
        <v>3</v>
      </c>
      <c r="P20" s="546"/>
      <c r="Q20" s="546"/>
      <c r="R20" s="546"/>
      <c r="S20" s="545"/>
      <c r="T20" s="543" t="s">
        <v>4</v>
      </c>
      <c r="U20" s="544"/>
      <c r="V20" s="544"/>
      <c r="W20" s="544"/>
      <c r="X20" s="545"/>
      <c r="Y20" s="542" t="s">
        <v>5</v>
      </c>
      <c r="Z20" s="542"/>
      <c r="AA20" s="542"/>
      <c r="AB20" s="542"/>
      <c r="AC20" s="543" t="s">
        <v>6</v>
      </c>
      <c r="AD20" s="546"/>
      <c r="AE20" s="546"/>
      <c r="AF20" s="545"/>
      <c r="AG20" s="543" t="s">
        <v>7</v>
      </c>
      <c r="AH20" s="546"/>
      <c r="AI20" s="546"/>
      <c r="AJ20" s="545"/>
      <c r="AK20" s="543" t="s">
        <v>8</v>
      </c>
      <c r="AL20" s="546"/>
      <c r="AM20" s="546"/>
      <c r="AN20" s="546"/>
      <c r="AO20" s="545"/>
      <c r="AP20" s="542" t="s">
        <v>9</v>
      </c>
      <c r="AQ20" s="542"/>
      <c r="AR20" s="542"/>
      <c r="AS20" s="542"/>
      <c r="AT20" s="543" t="s">
        <v>10</v>
      </c>
      <c r="AU20" s="544"/>
      <c r="AV20" s="544"/>
      <c r="AW20" s="544"/>
      <c r="AX20" s="545"/>
      <c r="AY20" s="544" t="s">
        <v>11</v>
      </c>
      <c r="AZ20" s="546"/>
      <c r="BA20" s="546"/>
      <c r="BB20" s="545"/>
    </row>
    <row r="21" spans="2:54" s="123" customFormat="1" ht="20.25" customHeight="1">
      <c r="B21" s="602"/>
      <c r="C21" s="279">
        <v>1</v>
      </c>
      <c r="D21" s="279">
        <v>2</v>
      </c>
      <c r="E21" s="279">
        <v>3</v>
      </c>
      <c r="F21" s="279">
        <v>4</v>
      </c>
      <c r="G21" s="279">
        <v>5</v>
      </c>
      <c r="H21" s="279">
        <v>6</v>
      </c>
      <c r="I21" s="279">
        <v>7</v>
      </c>
      <c r="J21" s="279">
        <v>8</v>
      </c>
      <c r="K21" s="279">
        <v>9</v>
      </c>
      <c r="L21" s="279">
        <v>10</v>
      </c>
      <c r="M21" s="279">
        <v>11</v>
      </c>
      <c r="N21" s="279">
        <v>12</v>
      </c>
      <c r="O21" s="279">
        <v>13</v>
      </c>
      <c r="P21" s="279">
        <v>14</v>
      </c>
      <c r="Q21" s="279">
        <v>15</v>
      </c>
      <c r="R21" s="279">
        <v>16</v>
      </c>
      <c r="S21" s="279">
        <v>17</v>
      </c>
      <c r="T21" s="279">
        <v>18</v>
      </c>
      <c r="U21" s="279">
        <v>19</v>
      </c>
      <c r="V21" s="279">
        <v>20</v>
      </c>
      <c r="W21" s="279">
        <v>21</v>
      </c>
      <c r="X21" s="279">
        <v>22</v>
      </c>
      <c r="Y21" s="279">
        <v>23</v>
      </c>
      <c r="Z21" s="279">
        <v>24</v>
      </c>
      <c r="AA21" s="279">
        <v>25</v>
      </c>
      <c r="AB21" s="279">
        <v>26</v>
      </c>
      <c r="AC21" s="279">
        <v>27</v>
      </c>
      <c r="AD21" s="279">
        <v>28</v>
      </c>
      <c r="AE21" s="279">
        <v>29</v>
      </c>
      <c r="AF21" s="279">
        <v>30</v>
      </c>
      <c r="AG21" s="279">
        <v>31</v>
      </c>
      <c r="AH21" s="279">
        <v>32</v>
      </c>
      <c r="AI21" s="279">
        <v>33</v>
      </c>
      <c r="AJ21" s="279">
        <v>34</v>
      </c>
      <c r="AK21" s="279">
        <v>35</v>
      </c>
      <c r="AL21" s="279">
        <v>36</v>
      </c>
      <c r="AM21" s="279">
        <v>37</v>
      </c>
      <c r="AN21" s="279">
        <v>38</v>
      </c>
      <c r="AO21" s="279">
        <v>39</v>
      </c>
      <c r="AP21" s="279">
        <v>40</v>
      </c>
      <c r="AQ21" s="279">
        <v>41</v>
      </c>
      <c r="AR21" s="279">
        <v>42</v>
      </c>
      <c r="AS21" s="279">
        <v>43</v>
      </c>
      <c r="AT21" s="279">
        <v>44</v>
      </c>
      <c r="AU21" s="279">
        <v>45</v>
      </c>
      <c r="AV21" s="279">
        <v>46</v>
      </c>
      <c r="AW21" s="279">
        <v>47</v>
      </c>
      <c r="AX21" s="279">
        <v>48</v>
      </c>
      <c r="AY21" s="279">
        <v>49</v>
      </c>
      <c r="AZ21" s="279">
        <v>50</v>
      </c>
      <c r="BA21" s="279">
        <v>51</v>
      </c>
      <c r="BB21" s="279">
        <v>52</v>
      </c>
    </row>
    <row r="22" spans="2:54" ht="19.5" customHeight="1">
      <c r="B22" s="280" t="s">
        <v>232</v>
      </c>
      <c r="C22" s="281" t="s">
        <v>33</v>
      </c>
      <c r="D22" s="282"/>
      <c r="E22" s="283"/>
      <c r="F22" s="281"/>
      <c r="G22" s="281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4" t="s">
        <v>14</v>
      </c>
      <c r="S22" s="284" t="s">
        <v>33</v>
      </c>
      <c r="T22" s="284" t="s">
        <v>15</v>
      </c>
      <c r="U22" s="284" t="s">
        <v>15</v>
      </c>
      <c r="V22" s="284"/>
      <c r="W22" s="284"/>
      <c r="X22" s="284"/>
      <c r="Y22" s="284"/>
      <c r="Z22" s="284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4"/>
      <c r="AR22" s="284" t="s">
        <v>14</v>
      </c>
      <c r="AS22" s="284" t="s">
        <v>15</v>
      </c>
      <c r="AT22" s="284" t="s">
        <v>15</v>
      </c>
      <c r="AU22" s="284" t="s">
        <v>15</v>
      </c>
      <c r="AV22" s="284" t="s">
        <v>15</v>
      </c>
      <c r="AW22" s="284" t="s">
        <v>15</v>
      </c>
      <c r="AX22" s="284" t="s">
        <v>15</v>
      </c>
      <c r="AY22" s="284" t="s">
        <v>15</v>
      </c>
      <c r="AZ22" s="284" t="s">
        <v>15</v>
      </c>
      <c r="BA22" s="284" t="s">
        <v>15</v>
      </c>
      <c r="BB22" s="284" t="s">
        <v>15</v>
      </c>
    </row>
    <row r="23" spans="2:54" ht="19.5" customHeight="1">
      <c r="B23" s="285" t="s">
        <v>233</v>
      </c>
      <c r="C23" s="281" t="s">
        <v>33</v>
      </c>
      <c r="D23" s="282"/>
      <c r="E23" s="285"/>
      <c r="F23" s="285"/>
      <c r="G23" s="281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4" t="s">
        <v>14</v>
      </c>
      <c r="S23" s="284" t="s">
        <v>33</v>
      </c>
      <c r="T23" s="284" t="s">
        <v>15</v>
      </c>
      <c r="U23" s="284" t="s">
        <v>15</v>
      </c>
      <c r="V23" s="284"/>
      <c r="W23" s="284"/>
      <c r="X23" s="284"/>
      <c r="Y23" s="284"/>
      <c r="Z23" s="284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4"/>
      <c r="AR23" s="284" t="s">
        <v>14</v>
      </c>
      <c r="AS23" s="284" t="s">
        <v>15</v>
      </c>
      <c r="AT23" s="284" t="s">
        <v>15</v>
      </c>
      <c r="AU23" s="284" t="s">
        <v>15</v>
      </c>
      <c r="AV23" s="284" t="s">
        <v>15</v>
      </c>
      <c r="AW23" s="284" t="s">
        <v>15</v>
      </c>
      <c r="AX23" s="284" t="s">
        <v>15</v>
      </c>
      <c r="AY23" s="284" t="s">
        <v>15</v>
      </c>
      <c r="AZ23" s="284" t="s">
        <v>15</v>
      </c>
      <c r="BA23" s="284" t="s">
        <v>15</v>
      </c>
      <c r="BB23" s="284" t="s">
        <v>15</v>
      </c>
    </row>
    <row r="24" spans="2:54" ht="19.5" customHeight="1">
      <c r="B24" s="285" t="s">
        <v>234</v>
      </c>
      <c r="C24" s="281" t="s">
        <v>33</v>
      </c>
      <c r="D24" s="282" t="s">
        <v>235</v>
      </c>
      <c r="E24" s="285"/>
      <c r="F24" s="285"/>
      <c r="G24" s="281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4" t="s">
        <v>14</v>
      </c>
      <c r="S24" s="284" t="s">
        <v>236</v>
      </c>
      <c r="T24" s="284" t="s">
        <v>33</v>
      </c>
      <c r="U24" s="284" t="s">
        <v>15</v>
      </c>
      <c r="V24" s="284"/>
      <c r="W24" s="284"/>
      <c r="X24" s="284"/>
      <c r="Y24" s="284"/>
      <c r="Z24" s="284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 t="s">
        <v>86</v>
      </c>
      <c r="AR24" s="284" t="s">
        <v>14</v>
      </c>
      <c r="AS24" s="284" t="s">
        <v>15</v>
      </c>
      <c r="AT24" s="284" t="s">
        <v>15</v>
      </c>
      <c r="AU24" s="284" t="s">
        <v>15</v>
      </c>
      <c r="AV24" s="284" t="s">
        <v>15</v>
      </c>
      <c r="AW24" s="284" t="s">
        <v>15</v>
      </c>
      <c r="AX24" s="284" t="s">
        <v>15</v>
      </c>
      <c r="AY24" s="284" t="s">
        <v>15</v>
      </c>
      <c r="AZ24" s="284" t="s">
        <v>15</v>
      </c>
      <c r="BA24" s="284" t="s">
        <v>15</v>
      </c>
      <c r="BB24" s="284" t="s">
        <v>15</v>
      </c>
    </row>
    <row r="25" spans="2:54" ht="19.5" customHeight="1">
      <c r="B25" s="285" t="s">
        <v>237</v>
      </c>
      <c r="C25" s="281" t="s">
        <v>33</v>
      </c>
      <c r="D25" s="282" t="s">
        <v>235</v>
      </c>
      <c r="E25" s="285"/>
      <c r="F25" s="285"/>
      <c r="G25" s="281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4" t="s">
        <v>14</v>
      </c>
      <c r="S25" s="284" t="s">
        <v>236</v>
      </c>
      <c r="T25" s="284" t="s">
        <v>33</v>
      </c>
      <c r="U25" s="284" t="s">
        <v>15</v>
      </c>
      <c r="V25" s="284"/>
      <c r="W25" s="284"/>
      <c r="X25" s="284"/>
      <c r="Y25" s="284"/>
      <c r="Z25" s="284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 t="s">
        <v>86</v>
      </c>
      <c r="AR25" s="284" t="s">
        <v>14</v>
      </c>
      <c r="AS25" s="286" t="s">
        <v>15</v>
      </c>
      <c r="AT25" s="286" t="s">
        <v>15</v>
      </c>
      <c r="AU25" s="284" t="s">
        <v>15</v>
      </c>
      <c r="AV25" s="284" t="s">
        <v>15</v>
      </c>
      <c r="AW25" s="286" t="s">
        <v>15</v>
      </c>
      <c r="AX25" s="286" t="s">
        <v>15</v>
      </c>
      <c r="AY25" s="284" t="s">
        <v>15</v>
      </c>
      <c r="AZ25" s="284" t="s">
        <v>15</v>
      </c>
      <c r="BA25" s="284" t="s">
        <v>15</v>
      </c>
      <c r="BB25" s="284" t="s">
        <v>15</v>
      </c>
    </row>
    <row r="26" spans="2:54" ht="19.5" customHeight="1">
      <c r="B26" s="285" t="s">
        <v>238</v>
      </c>
      <c r="C26" s="281" t="s">
        <v>33</v>
      </c>
      <c r="D26" s="282" t="s">
        <v>235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4"/>
      <c r="O26" s="287"/>
      <c r="P26" s="287"/>
      <c r="Q26" s="287"/>
      <c r="R26" s="284" t="s">
        <v>14</v>
      </c>
      <c r="S26" s="284" t="s">
        <v>236</v>
      </c>
      <c r="T26" s="284" t="s">
        <v>33</v>
      </c>
      <c r="U26" s="284" t="s">
        <v>15</v>
      </c>
      <c r="V26" s="283"/>
      <c r="W26" s="283"/>
      <c r="X26" s="283"/>
      <c r="Y26" s="283"/>
      <c r="Z26" s="283"/>
      <c r="AA26" s="283"/>
      <c r="AB26" s="283"/>
      <c r="AC26" s="283"/>
      <c r="AD26" s="283"/>
      <c r="AE26" s="283" t="s">
        <v>86</v>
      </c>
      <c r="AF26" s="283" t="s">
        <v>14</v>
      </c>
      <c r="AG26" s="287" t="s">
        <v>65</v>
      </c>
      <c r="AH26" s="287" t="s">
        <v>65</v>
      </c>
      <c r="AI26" s="287" t="s">
        <v>65</v>
      </c>
      <c r="AJ26" s="287" t="s">
        <v>65</v>
      </c>
      <c r="AK26" s="287" t="s">
        <v>65</v>
      </c>
      <c r="AL26" s="287" t="s">
        <v>65</v>
      </c>
      <c r="AM26" s="287" t="s">
        <v>65</v>
      </c>
      <c r="AN26" s="287" t="s">
        <v>65</v>
      </c>
      <c r="AO26" s="287" t="s">
        <v>65</v>
      </c>
      <c r="AP26" s="287" t="s">
        <v>65</v>
      </c>
      <c r="AQ26" s="284" t="s">
        <v>65</v>
      </c>
      <c r="AR26" s="287" t="s">
        <v>71</v>
      </c>
      <c r="AS26" s="287" t="s">
        <v>71</v>
      </c>
      <c r="AT26" s="283" t="s">
        <v>239</v>
      </c>
      <c r="AU26" s="283" t="s">
        <v>239</v>
      </c>
      <c r="AV26" s="283" t="s">
        <v>239</v>
      </c>
      <c r="AW26" s="283" t="s">
        <v>239</v>
      </c>
      <c r="AX26" s="283" t="s">
        <v>239</v>
      </c>
      <c r="AY26" s="283" t="s">
        <v>239</v>
      </c>
      <c r="AZ26" s="283" t="s">
        <v>239</v>
      </c>
      <c r="BA26" s="283" t="s">
        <v>239</v>
      </c>
      <c r="BB26" s="283" t="s">
        <v>239</v>
      </c>
    </row>
    <row r="27" spans="2:54" s="122" customFormat="1" ht="21" customHeight="1">
      <c r="B27" s="603" t="s">
        <v>240</v>
      </c>
      <c r="C27" s="603"/>
      <c r="D27" s="603"/>
      <c r="E27" s="603"/>
      <c r="F27" s="603"/>
      <c r="G27" s="603"/>
      <c r="H27" s="603"/>
      <c r="I27" s="603"/>
      <c r="J27" s="603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121"/>
      <c r="AX27" s="121"/>
      <c r="AY27" s="121"/>
      <c r="AZ27" s="121"/>
      <c r="BA27" s="121"/>
      <c r="BB27" s="108"/>
    </row>
    <row r="28" spans="49:53" ht="15.75">
      <c r="AW28" s="121"/>
      <c r="AX28" s="121"/>
      <c r="AY28" s="121"/>
      <c r="AZ28" s="121"/>
      <c r="BA28" s="121"/>
    </row>
    <row r="29" spans="2:54" ht="21.75" customHeight="1">
      <c r="B29" s="120" t="s">
        <v>244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8"/>
      <c r="AY29" s="118"/>
      <c r="AZ29" s="118"/>
      <c r="BA29" s="118"/>
      <c r="BB29" s="117"/>
    </row>
    <row r="30" spans="2:54" ht="22.5" customHeight="1">
      <c r="B30" s="620" t="s">
        <v>12</v>
      </c>
      <c r="C30" s="605"/>
      <c r="D30" s="616" t="s">
        <v>241</v>
      </c>
      <c r="E30" s="617"/>
      <c r="F30" s="617"/>
      <c r="G30" s="616" t="s">
        <v>321</v>
      </c>
      <c r="H30" s="616"/>
      <c r="I30" s="616"/>
      <c r="J30" s="632" t="s">
        <v>320</v>
      </c>
      <c r="K30" s="633"/>
      <c r="L30" s="633"/>
      <c r="M30" s="633"/>
      <c r="N30" s="634"/>
      <c r="O30" s="641" t="s">
        <v>242</v>
      </c>
      <c r="P30" s="605"/>
      <c r="Q30" s="606"/>
      <c r="R30" s="561" t="s">
        <v>94</v>
      </c>
      <c r="S30" s="562"/>
      <c r="T30" s="563"/>
      <c r="U30" s="561" t="s">
        <v>243</v>
      </c>
      <c r="V30" s="605"/>
      <c r="W30" s="606"/>
      <c r="X30" s="561" t="s">
        <v>93</v>
      </c>
      <c r="Y30" s="605"/>
      <c r="Z30" s="606"/>
      <c r="AA30" s="112"/>
      <c r="AB30" s="645" t="s">
        <v>92</v>
      </c>
      <c r="AC30" s="646"/>
      <c r="AD30" s="646"/>
      <c r="AE30" s="646"/>
      <c r="AF30" s="646"/>
      <c r="AG30" s="647"/>
      <c r="AH30" s="647"/>
      <c r="AI30" s="647"/>
      <c r="AJ30" s="648" t="s">
        <v>91</v>
      </c>
      <c r="AK30" s="649"/>
      <c r="AL30" s="646"/>
      <c r="AM30" s="647"/>
      <c r="AN30" s="647"/>
      <c r="AO30" s="647"/>
      <c r="AP30" s="650" t="s">
        <v>322</v>
      </c>
      <c r="AQ30" s="651"/>
      <c r="AR30" s="651"/>
      <c r="AS30" s="651"/>
      <c r="AT30" s="288"/>
      <c r="AU30" s="109"/>
      <c r="AV30" s="109"/>
      <c r="AW30" s="109"/>
      <c r="AX30" s="109"/>
      <c r="AY30" s="288"/>
      <c r="AZ30" s="288"/>
      <c r="BA30" s="288"/>
      <c r="BB30" s="277"/>
    </row>
    <row r="31" spans="2:54" ht="15.75" customHeight="1">
      <c r="B31" s="607"/>
      <c r="C31" s="621"/>
      <c r="D31" s="617"/>
      <c r="E31" s="617"/>
      <c r="F31" s="617"/>
      <c r="G31" s="616"/>
      <c r="H31" s="616"/>
      <c r="I31" s="616"/>
      <c r="J31" s="635"/>
      <c r="K31" s="636"/>
      <c r="L31" s="636"/>
      <c r="M31" s="636"/>
      <c r="N31" s="637"/>
      <c r="O31" s="621"/>
      <c r="P31" s="608"/>
      <c r="Q31" s="609"/>
      <c r="R31" s="564"/>
      <c r="S31" s="565"/>
      <c r="T31" s="566"/>
      <c r="U31" s="607"/>
      <c r="V31" s="608"/>
      <c r="W31" s="609"/>
      <c r="X31" s="607"/>
      <c r="Y31" s="608"/>
      <c r="Z31" s="609"/>
      <c r="AA31" s="112"/>
      <c r="AB31" s="646"/>
      <c r="AC31" s="646"/>
      <c r="AD31" s="646"/>
      <c r="AE31" s="646"/>
      <c r="AF31" s="646"/>
      <c r="AG31" s="647"/>
      <c r="AH31" s="647"/>
      <c r="AI31" s="647"/>
      <c r="AJ31" s="649"/>
      <c r="AK31" s="649"/>
      <c r="AL31" s="646"/>
      <c r="AM31" s="647"/>
      <c r="AN31" s="647"/>
      <c r="AO31" s="647"/>
      <c r="AP31" s="651"/>
      <c r="AQ31" s="651"/>
      <c r="AR31" s="651"/>
      <c r="AS31" s="651"/>
      <c r="AT31" s="109"/>
      <c r="AU31" s="109"/>
      <c r="AV31" s="109"/>
      <c r="AW31" s="109"/>
      <c r="AX31" s="109"/>
      <c r="AY31" s="288"/>
      <c r="AZ31" s="288"/>
      <c r="BA31" s="288"/>
      <c r="BB31" s="277"/>
    </row>
    <row r="32" spans="2:54" ht="38.25" customHeight="1">
      <c r="B32" s="610"/>
      <c r="C32" s="611"/>
      <c r="D32" s="617"/>
      <c r="E32" s="617"/>
      <c r="F32" s="617"/>
      <c r="G32" s="616"/>
      <c r="H32" s="616"/>
      <c r="I32" s="616"/>
      <c r="J32" s="638"/>
      <c r="K32" s="639"/>
      <c r="L32" s="639"/>
      <c r="M32" s="639"/>
      <c r="N32" s="640"/>
      <c r="O32" s="611"/>
      <c r="P32" s="611"/>
      <c r="Q32" s="612"/>
      <c r="R32" s="567"/>
      <c r="S32" s="568"/>
      <c r="T32" s="569"/>
      <c r="U32" s="610"/>
      <c r="V32" s="611"/>
      <c r="W32" s="612"/>
      <c r="X32" s="610"/>
      <c r="Y32" s="611"/>
      <c r="Z32" s="612"/>
      <c r="AA32" s="112"/>
      <c r="AB32" s="647"/>
      <c r="AC32" s="647"/>
      <c r="AD32" s="647"/>
      <c r="AE32" s="647"/>
      <c r="AF32" s="647"/>
      <c r="AG32" s="647"/>
      <c r="AH32" s="647"/>
      <c r="AI32" s="647"/>
      <c r="AJ32" s="647"/>
      <c r="AK32" s="647"/>
      <c r="AL32" s="647"/>
      <c r="AM32" s="647"/>
      <c r="AN32" s="647"/>
      <c r="AO32" s="647"/>
      <c r="AP32" s="651"/>
      <c r="AQ32" s="651"/>
      <c r="AR32" s="651"/>
      <c r="AS32" s="651"/>
      <c r="AT32" s="109"/>
      <c r="AU32" s="109"/>
      <c r="AV32" s="109"/>
      <c r="AW32" s="109"/>
      <c r="AX32" s="109"/>
      <c r="AY32" s="288"/>
      <c r="AZ32" s="288"/>
      <c r="BA32" s="288"/>
      <c r="BB32" s="277"/>
    </row>
    <row r="33" spans="2:54" ht="38.25" customHeight="1">
      <c r="B33" s="627">
        <v>1</v>
      </c>
      <c r="C33" s="628"/>
      <c r="D33" s="576">
        <v>36</v>
      </c>
      <c r="E33" s="577"/>
      <c r="F33" s="578"/>
      <c r="G33" s="576">
        <v>2</v>
      </c>
      <c r="H33" s="577"/>
      <c r="I33" s="578"/>
      <c r="J33" s="629">
        <v>2</v>
      </c>
      <c r="K33" s="630"/>
      <c r="L33" s="630"/>
      <c r="M33" s="630"/>
      <c r="N33" s="631"/>
      <c r="O33" s="547"/>
      <c r="P33" s="548"/>
      <c r="Q33" s="549"/>
      <c r="R33" s="642"/>
      <c r="S33" s="571"/>
      <c r="T33" s="572"/>
      <c r="U33" s="576">
        <v>12</v>
      </c>
      <c r="V33" s="577"/>
      <c r="W33" s="578"/>
      <c r="X33" s="576">
        <f>SUM(D33:W33)</f>
        <v>52</v>
      </c>
      <c r="Y33" s="577"/>
      <c r="Z33" s="578"/>
      <c r="AA33" s="112"/>
      <c r="AB33" s="652" t="s">
        <v>66</v>
      </c>
      <c r="AC33" s="652"/>
      <c r="AD33" s="652"/>
      <c r="AE33" s="652"/>
      <c r="AF33" s="652"/>
      <c r="AG33" s="651"/>
      <c r="AH33" s="651"/>
      <c r="AI33" s="651"/>
      <c r="AJ33" s="653" t="s">
        <v>245</v>
      </c>
      <c r="AK33" s="653"/>
      <c r="AL33" s="653"/>
      <c r="AM33" s="647"/>
      <c r="AN33" s="647"/>
      <c r="AO33" s="647"/>
      <c r="AP33" s="653" t="s">
        <v>267</v>
      </c>
      <c r="AQ33" s="654"/>
      <c r="AR33" s="654"/>
      <c r="AS33" s="654"/>
      <c r="AT33" s="109"/>
      <c r="AU33" s="109"/>
      <c r="AV33" s="109"/>
      <c r="AW33" s="109"/>
      <c r="AX33" s="109"/>
      <c r="AY33" s="288"/>
      <c r="AZ33" s="288"/>
      <c r="BA33" s="288"/>
      <c r="BB33" s="277"/>
    </row>
    <row r="34" spans="2:54" ht="36.75" customHeight="1">
      <c r="B34" s="626">
        <v>2</v>
      </c>
      <c r="C34" s="624"/>
      <c r="D34" s="576">
        <v>36</v>
      </c>
      <c r="E34" s="577"/>
      <c r="F34" s="578"/>
      <c r="G34" s="576">
        <v>2</v>
      </c>
      <c r="H34" s="577"/>
      <c r="I34" s="578"/>
      <c r="J34" s="629">
        <v>2</v>
      </c>
      <c r="K34" s="630"/>
      <c r="L34" s="630"/>
      <c r="M34" s="630"/>
      <c r="N34" s="631"/>
      <c r="O34" s="539"/>
      <c r="P34" s="540"/>
      <c r="Q34" s="541"/>
      <c r="R34" s="642"/>
      <c r="S34" s="571"/>
      <c r="T34" s="572"/>
      <c r="U34" s="576">
        <v>12</v>
      </c>
      <c r="V34" s="577"/>
      <c r="W34" s="578"/>
      <c r="X34" s="576">
        <f>SUM(D34:W34)</f>
        <v>52</v>
      </c>
      <c r="Y34" s="577"/>
      <c r="Z34" s="578"/>
      <c r="AA34" s="112"/>
      <c r="AB34" s="652"/>
      <c r="AC34" s="652"/>
      <c r="AD34" s="652"/>
      <c r="AE34" s="652"/>
      <c r="AF34" s="652"/>
      <c r="AG34" s="651"/>
      <c r="AH34" s="651"/>
      <c r="AI34" s="651"/>
      <c r="AJ34" s="653"/>
      <c r="AK34" s="653"/>
      <c r="AL34" s="653"/>
      <c r="AM34" s="647"/>
      <c r="AN34" s="647"/>
      <c r="AO34" s="647"/>
      <c r="AP34" s="654"/>
      <c r="AQ34" s="654"/>
      <c r="AR34" s="654"/>
      <c r="AS34" s="654"/>
      <c r="AT34" s="278"/>
      <c r="AU34" s="109"/>
      <c r="AV34" s="109"/>
      <c r="AW34" s="109"/>
      <c r="AX34" s="109"/>
      <c r="AY34" s="278"/>
      <c r="AZ34" s="278"/>
      <c r="BA34" s="278"/>
      <c r="BB34" s="277"/>
    </row>
    <row r="35" spans="2:54" ht="21.75" customHeight="1">
      <c r="B35" s="626">
        <v>3</v>
      </c>
      <c r="C35" s="624"/>
      <c r="D35" s="622">
        <v>35</v>
      </c>
      <c r="E35" s="556"/>
      <c r="F35" s="557"/>
      <c r="G35" s="555">
        <v>3</v>
      </c>
      <c r="H35" s="556"/>
      <c r="I35" s="557"/>
      <c r="J35" s="629">
        <v>3</v>
      </c>
      <c r="K35" s="630"/>
      <c r="L35" s="630"/>
      <c r="M35" s="630"/>
      <c r="N35" s="631"/>
      <c r="O35" s="539"/>
      <c r="P35" s="540"/>
      <c r="Q35" s="541"/>
      <c r="R35" s="642"/>
      <c r="S35" s="571"/>
      <c r="T35" s="572"/>
      <c r="U35" s="576">
        <v>11</v>
      </c>
      <c r="V35" s="577"/>
      <c r="W35" s="578"/>
      <c r="X35" s="576">
        <f>SUM(D35:W35)</f>
        <v>52</v>
      </c>
      <c r="Y35" s="577"/>
      <c r="Z35" s="578"/>
      <c r="AA35" s="112"/>
      <c r="AB35" s="652"/>
      <c r="AC35" s="652"/>
      <c r="AD35" s="652"/>
      <c r="AE35" s="652"/>
      <c r="AF35" s="652"/>
      <c r="AG35" s="651"/>
      <c r="AH35" s="651"/>
      <c r="AI35" s="651"/>
      <c r="AJ35" s="653"/>
      <c r="AK35" s="653"/>
      <c r="AL35" s="653"/>
      <c r="AM35" s="647"/>
      <c r="AN35" s="647"/>
      <c r="AO35" s="647"/>
      <c r="AP35" s="654"/>
      <c r="AQ35" s="654"/>
      <c r="AR35" s="654"/>
      <c r="AS35" s="654"/>
      <c r="AT35" s="109"/>
      <c r="AU35" s="109"/>
      <c r="AV35" s="109"/>
      <c r="AW35" s="109"/>
      <c r="AX35" s="109"/>
      <c r="AY35" s="277"/>
      <c r="AZ35" s="277"/>
      <c r="BA35" s="277"/>
      <c r="BB35" s="277"/>
    </row>
    <row r="36" spans="2:54" ht="25.5" customHeight="1">
      <c r="B36" s="626">
        <v>4</v>
      </c>
      <c r="C36" s="624"/>
      <c r="D36" s="622">
        <v>35</v>
      </c>
      <c r="E36" s="556"/>
      <c r="F36" s="557"/>
      <c r="G36" s="555">
        <v>3</v>
      </c>
      <c r="H36" s="556"/>
      <c r="I36" s="557"/>
      <c r="J36" s="629">
        <v>3</v>
      </c>
      <c r="K36" s="630"/>
      <c r="L36" s="630"/>
      <c r="M36" s="630"/>
      <c r="N36" s="631"/>
      <c r="O36" s="539"/>
      <c r="P36" s="540"/>
      <c r="Q36" s="541"/>
      <c r="R36" s="570"/>
      <c r="S36" s="571"/>
      <c r="T36" s="572"/>
      <c r="U36" s="576">
        <v>11</v>
      </c>
      <c r="V36" s="577"/>
      <c r="W36" s="578"/>
      <c r="X36" s="576">
        <f>SUM(D36:W36)</f>
        <v>52</v>
      </c>
      <c r="Y36" s="577"/>
      <c r="Z36" s="578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19.5" customHeight="1">
      <c r="B37" s="626">
        <v>5</v>
      </c>
      <c r="C37" s="624"/>
      <c r="D37" s="573">
        <v>23</v>
      </c>
      <c r="E37" s="574"/>
      <c r="F37" s="575"/>
      <c r="G37" s="573">
        <v>3</v>
      </c>
      <c r="H37" s="577"/>
      <c r="I37" s="578"/>
      <c r="J37" s="576">
        <v>3</v>
      </c>
      <c r="K37" s="643"/>
      <c r="L37" s="643"/>
      <c r="M37" s="643"/>
      <c r="N37" s="644"/>
      <c r="O37" s="623">
        <v>11</v>
      </c>
      <c r="P37" s="624"/>
      <c r="Q37" s="625"/>
      <c r="R37" s="570">
        <v>2</v>
      </c>
      <c r="S37" s="618"/>
      <c r="T37" s="619"/>
      <c r="U37" s="573">
        <v>1</v>
      </c>
      <c r="V37" s="574"/>
      <c r="W37" s="575"/>
      <c r="X37" s="576">
        <f>SUM(D37:W37)</f>
        <v>43</v>
      </c>
      <c r="Y37" s="577"/>
      <c r="Z37" s="578"/>
      <c r="AA37" s="112"/>
      <c r="AB37" s="116"/>
      <c r="AC37" s="116"/>
      <c r="AD37" s="116"/>
      <c r="AE37" s="116"/>
      <c r="AF37" s="116"/>
      <c r="AG37" s="116"/>
      <c r="AH37" s="116"/>
      <c r="AI37" s="115"/>
      <c r="AJ37" s="115"/>
      <c r="AK37" s="115"/>
      <c r="AL37" s="111"/>
      <c r="AM37" s="111"/>
      <c r="AN37" s="111"/>
      <c r="AO37" s="114"/>
      <c r="AP37" s="109"/>
      <c r="AQ37" s="109"/>
      <c r="AR37" s="109"/>
      <c r="AS37" s="109"/>
      <c r="AT37" s="109"/>
      <c r="AU37" s="109"/>
      <c r="AV37" s="109"/>
      <c r="AW37" s="109"/>
      <c r="AX37" s="109"/>
      <c r="AY37" s="113"/>
      <c r="AZ37" s="113"/>
      <c r="BA37" s="113"/>
      <c r="BB37" s="113"/>
    </row>
    <row r="38" spans="2:54" ht="21.75" customHeight="1">
      <c r="B38" s="613" t="s">
        <v>16</v>
      </c>
      <c r="C38" s="540"/>
      <c r="D38" s="622">
        <f>SUM(D33:D37)</f>
        <v>165</v>
      </c>
      <c r="E38" s="556"/>
      <c r="F38" s="557"/>
      <c r="G38" s="555">
        <f>SUM(G33:G37)</f>
        <v>13</v>
      </c>
      <c r="H38" s="556"/>
      <c r="I38" s="557"/>
      <c r="J38" s="629">
        <v>13</v>
      </c>
      <c r="K38" s="630"/>
      <c r="L38" s="630"/>
      <c r="M38" s="630"/>
      <c r="N38" s="631"/>
      <c r="O38" s="539">
        <v>11</v>
      </c>
      <c r="P38" s="540"/>
      <c r="Q38" s="541"/>
      <c r="R38" s="570">
        <f>SUM(R37)</f>
        <v>2</v>
      </c>
      <c r="S38" s="571"/>
      <c r="T38" s="572"/>
      <c r="U38" s="573">
        <f>SUM(U33:W37)</f>
        <v>47</v>
      </c>
      <c r="V38" s="574"/>
      <c r="W38" s="575"/>
      <c r="X38" s="555">
        <f>SUM(X33:Z37)</f>
        <v>251</v>
      </c>
      <c r="Y38" s="556"/>
      <c r="Z38" s="557"/>
      <c r="AA38" s="112"/>
      <c r="AB38" s="614"/>
      <c r="AC38" s="553"/>
      <c r="AD38" s="553"/>
      <c r="AE38" s="553"/>
      <c r="AF38" s="553"/>
      <c r="AG38" s="553"/>
      <c r="AH38" s="553"/>
      <c r="AI38" s="615"/>
      <c r="AJ38" s="615"/>
      <c r="AK38" s="615"/>
      <c r="AL38" s="559"/>
      <c r="AM38" s="560"/>
      <c r="AN38" s="560"/>
      <c r="AO38" s="110"/>
      <c r="AP38" s="552"/>
      <c r="AQ38" s="553"/>
      <c r="AR38" s="553"/>
      <c r="AS38" s="553"/>
      <c r="AT38" s="550"/>
      <c r="AU38" s="554"/>
      <c r="AV38" s="554"/>
      <c r="AW38" s="554"/>
      <c r="AX38" s="554"/>
      <c r="AY38" s="550"/>
      <c r="AZ38" s="550"/>
      <c r="BA38" s="550"/>
      <c r="BB38" s="551"/>
    </row>
  </sheetData>
  <sheetProtection selectLockedCells="1" selectUnlockedCells="1"/>
  <mergeCells count="105">
    <mergeCell ref="AB30:AI32"/>
    <mergeCell ref="AJ30:AO32"/>
    <mergeCell ref="AP30:AS32"/>
    <mergeCell ref="AB33:AI35"/>
    <mergeCell ref="AJ33:AO35"/>
    <mergeCell ref="AP33:AS35"/>
    <mergeCell ref="D37:F37"/>
    <mergeCell ref="G37:I37"/>
    <mergeCell ref="J37:N37"/>
    <mergeCell ref="D38:F38"/>
    <mergeCell ref="G38:I38"/>
    <mergeCell ref="J38:N38"/>
    <mergeCell ref="G33:I33"/>
    <mergeCell ref="J33:N33"/>
    <mergeCell ref="D34:F34"/>
    <mergeCell ref="G34:I34"/>
    <mergeCell ref="J34:N34"/>
    <mergeCell ref="J36:N36"/>
    <mergeCell ref="B35:C35"/>
    <mergeCell ref="B37:C37"/>
    <mergeCell ref="X33:Z33"/>
    <mergeCell ref="B36:C36"/>
    <mergeCell ref="R34:T34"/>
    <mergeCell ref="R35:T35"/>
    <mergeCell ref="R33:T33"/>
    <mergeCell ref="D35:F35"/>
    <mergeCell ref="G35:I35"/>
    <mergeCell ref="D33:F33"/>
    <mergeCell ref="B30:C32"/>
    <mergeCell ref="D36:F36"/>
    <mergeCell ref="G36:I36"/>
    <mergeCell ref="O37:Q37"/>
    <mergeCell ref="B34:C34"/>
    <mergeCell ref="B33:C33"/>
    <mergeCell ref="O34:Q34"/>
    <mergeCell ref="J35:N35"/>
    <mergeCell ref="J30:N32"/>
    <mergeCell ref="O30:Q32"/>
    <mergeCell ref="U36:W36"/>
    <mergeCell ref="R37:T37"/>
    <mergeCell ref="U37:W37"/>
    <mergeCell ref="X37:Z37"/>
    <mergeCell ref="X36:Z36"/>
    <mergeCell ref="U33:W33"/>
    <mergeCell ref="X34:Z34"/>
    <mergeCell ref="X35:Z35"/>
    <mergeCell ref="U35:W35"/>
    <mergeCell ref="B27:AV27"/>
    <mergeCell ref="U30:W32"/>
    <mergeCell ref="B38:C38"/>
    <mergeCell ref="X30:Z32"/>
    <mergeCell ref="AB38:AH38"/>
    <mergeCell ref="AI38:AK38"/>
    <mergeCell ref="D30:F32"/>
    <mergeCell ref="R36:T36"/>
    <mergeCell ref="G30:I32"/>
    <mergeCell ref="O36:Q36"/>
    <mergeCell ref="K20:N20"/>
    <mergeCell ref="AG20:AJ20"/>
    <mergeCell ref="G20:J20"/>
    <mergeCell ref="AC20:AF20"/>
    <mergeCell ref="Y20:AB20"/>
    <mergeCell ref="B9:P9"/>
    <mergeCell ref="Q14:AQ14"/>
    <mergeCell ref="B18:BB18"/>
    <mergeCell ref="Q16:AN16"/>
    <mergeCell ref="B20:B21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6:P6"/>
    <mergeCell ref="B5:P5"/>
    <mergeCell ref="AO8:BB8"/>
    <mergeCell ref="AP13:BB13"/>
    <mergeCell ref="Q10:AL10"/>
    <mergeCell ref="Q13:AO13"/>
    <mergeCell ref="Q9:AB9"/>
    <mergeCell ref="B8:P8"/>
    <mergeCell ref="X38:Z38"/>
    <mergeCell ref="Q15:AQ15"/>
    <mergeCell ref="AL38:AN38"/>
    <mergeCell ref="O20:S20"/>
    <mergeCell ref="T20:X20"/>
    <mergeCell ref="R30:T32"/>
    <mergeCell ref="AK20:AO20"/>
    <mergeCell ref="R38:T38"/>
    <mergeCell ref="U38:W38"/>
    <mergeCell ref="U34:W34"/>
    <mergeCell ref="O38:Q38"/>
    <mergeCell ref="AP20:AS20"/>
    <mergeCell ref="AT20:AX20"/>
    <mergeCell ref="AY20:BB20"/>
    <mergeCell ref="O33:Q33"/>
    <mergeCell ref="C20:F20"/>
    <mergeCell ref="O35:Q35"/>
    <mergeCell ref="AY38:BB38"/>
    <mergeCell ref="AP38:AS38"/>
    <mergeCell ref="AT38:AX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9"/>
  <sheetViews>
    <sheetView tabSelected="1" view="pageBreakPreview" zoomScale="75" zoomScaleNormal="5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I117" sqref="I117:AB117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864" t="s">
        <v>256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</row>
    <row r="2" spans="1:28" s="13" customFormat="1" ht="24" customHeight="1">
      <c r="A2" s="883" t="s">
        <v>108</v>
      </c>
      <c r="B2" s="906" t="s">
        <v>22</v>
      </c>
      <c r="C2" s="877" t="s">
        <v>265</v>
      </c>
      <c r="D2" s="878"/>
      <c r="E2" s="878"/>
      <c r="F2" s="879"/>
      <c r="G2" s="866" t="s">
        <v>39</v>
      </c>
      <c r="H2" s="885" t="s">
        <v>109</v>
      </c>
      <c r="I2" s="885"/>
      <c r="J2" s="885"/>
      <c r="K2" s="885"/>
      <c r="L2" s="885"/>
      <c r="M2" s="886"/>
      <c r="N2" s="871" t="s">
        <v>119</v>
      </c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3"/>
    </row>
    <row r="3" spans="1:28" s="13" customFormat="1" ht="15.75" customHeight="1">
      <c r="A3" s="884"/>
      <c r="B3" s="900"/>
      <c r="C3" s="880"/>
      <c r="D3" s="881"/>
      <c r="E3" s="881"/>
      <c r="F3" s="882"/>
      <c r="G3" s="867"/>
      <c r="H3" s="808" t="s">
        <v>17</v>
      </c>
      <c r="I3" s="900" t="s">
        <v>110</v>
      </c>
      <c r="J3" s="901"/>
      <c r="K3" s="901"/>
      <c r="L3" s="901"/>
      <c r="M3" s="834" t="s">
        <v>18</v>
      </c>
      <c r="N3" s="874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6"/>
    </row>
    <row r="4" spans="1:28" s="13" customFormat="1" ht="15.75" customHeight="1">
      <c r="A4" s="884"/>
      <c r="B4" s="900"/>
      <c r="C4" s="807" t="s">
        <v>111</v>
      </c>
      <c r="D4" s="807" t="s">
        <v>112</v>
      </c>
      <c r="E4" s="844" t="s">
        <v>113</v>
      </c>
      <c r="F4" s="845"/>
      <c r="G4" s="867"/>
      <c r="H4" s="808"/>
      <c r="I4" s="842" t="s">
        <v>16</v>
      </c>
      <c r="J4" s="847" t="s">
        <v>114</v>
      </c>
      <c r="K4" s="847"/>
      <c r="L4" s="847"/>
      <c r="M4" s="835"/>
      <c r="N4" s="784" t="s">
        <v>45</v>
      </c>
      <c r="O4" s="785"/>
      <c r="P4" s="777"/>
      <c r="Q4" s="776" t="s">
        <v>46</v>
      </c>
      <c r="R4" s="785"/>
      <c r="S4" s="777"/>
      <c r="T4" s="846" t="s">
        <v>19</v>
      </c>
      <c r="U4" s="846"/>
      <c r="V4" s="846"/>
      <c r="W4" s="846" t="s">
        <v>20</v>
      </c>
      <c r="X4" s="846"/>
      <c r="Y4" s="846"/>
      <c r="Z4" s="846" t="s">
        <v>21</v>
      </c>
      <c r="AA4" s="846"/>
      <c r="AB4" s="870"/>
    </row>
    <row r="5" spans="1:28" s="13" customFormat="1" ht="15.75">
      <c r="A5" s="884"/>
      <c r="B5" s="900"/>
      <c r="C5" s="808"/>
      <c r="D5" s="808"/>
      <c r="E5" s="898" t="s">
        <v>115</v>
      </c>
      <c r="F5" s="904" t="s">
        <v>116</v>
      </c>
      <c r="G5" s="868"/>
      <c r="H5" s="808"/>
      <c r="I5" s="843"/>
      <c r="J5" s="807" t="s">
        <v>50</v>
      </c>
      <c r="K5" s="807" t="s">
        <v>117</v>
      </c>
      <c r="L5" s="807" t="s">
        <v>118</v>
      </c>
      <c r="M5" s="836"/>
      <c r="N5" s="137">
        <v>1</v>
      </c>
      <c r="O5" s="774">
        <v>2</v>
      </c>
      <c r="P5" s="775"/>
      <c r="Q5" s="12">
        <v>3</v>
      </c>
      <c r="R5" s="776">
        <v>4</v>
      </c>
      <c r="S5" s="777"/>
      <c r="T5" s="11">
        <v>5</v>
      </c>
      <c r="U5" s="778">
        <v>6</v>
      </c>
      <c r="V5" s="779"/>
      <c r="W5" s="11">
        <v>7</v>
      </c>
      <c r="X5" s="778">
        <v>8</v>
      </c>
      <c r="Y5" s="779"/>
      <c r="Z5" s="14">
        <v>9</v>
      </c>
      <c r="AA5" s="15" t="s">
        <v>266</v>
      </c>
      <c r="AB5" s="136" t="s">
        <v>267</v>
      </c>
    </row>
    <row r="6" spans="1:28" s="13" customFormat="1" ht="15.75">
      <c r="A6" s="884"/>
      <c r="B6" s="900"/>
      <c r="C6" s="808"/>
      <c r="D6" s="808"/>
      <c r="E6" s="899"/>
      <c r="F6" s="904"/>
      <c r="G6" s="868"/>
      <c r="H6" s="808"/>
      <c r="I6" s="843"/>
      <c r="J6" s="807"/>
      <c r="K6" s="807"/>
      <c r="L6" s="807"/>
      <c r="M6" s="836"/>
      <c r="N6" s="784" t="s">
        <v>264</v>
      </c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138"/>
    </row>
    <row r="7" spans="1:28" s="13" customFormat="1" ht="57.75" customHeight="1">
      <c r="A7" s="884"/>
      <c r="B7" s="901"/>
      <c r="C7" s="808"/>
      <c r="D7" s="808"/>
      <c r="E7" s="899"/>
      <c r="F7" s="905"/>
      <c r="G7" s="869"/>
      <c r="H7" s="808"/>
      <c r="I7" s="843"/>
      <c r="J7" s="807"/>
      <c r="K7" s="807"/>
      <c r="L7" s="807"/>
      <c r="M7" s="834"/>
      <c r="N7" s="139"/>
      <c r="O7" s="780"/>
      <c r="P7" s="781"/>
      <c r="Q7" s="140"/>
      <c r="R7" s="782"/>
      <c r="S7" s="783"/>
      <c r="T7" s="141"/>
      <c r="U7" s="778"/>
      <c r="V7" s="779"/>
      <c r="W7" s="141"/>
      <c r="X7" s="778"/>
      <c r="Y7" s="779"/>
      <c r="Z7" s="141"/>
      <c r="AA7" s="141"/>
      <c r="AB7" s="142"/>
    </row>
    <row r="8" spans="1:28" s="13" customFormat="1" ht="19.5" thickBot="1">
      <c r="A8" s="14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4">
        <v>13</v>
      </c>
      <c r="N8" s="145">
        <v>14</v>
      </c>
      <c r="O8" s="767">
        <v>15</v>
      </c>
      <c r="P8" s="768"/>
      <c r="Q8" s="146">
        <v>16</v>
      </c>
      <c r="R8" s="769">
        <v>17</v>
      </c>
      <c r="S8" s="770"/>
      <c r="T8" s="146">
        <v>18</v>
      </c>
      <c r="U8" s="769">
        <v>19</v>
      </c>
      <c r="V8" s="770"/>
      <c r="W8" s="146">
        <v>20</v>
      </c>
      <c r="X8" s="769">
        <v>21</v>
      </c>
      <c r="Y8" s="770"/>
      <c r="Z8" s="146">
        <v>22</v>
      </c>
      <c r="AA8" s="340">
        <v>23</v>
      </c>
      <c r="AB8" s="340">
        <v>24</v>
      </c>
    </row>
    <row r="9" spans="1:28" s="19" customFormat="1" ht="19.5" thickBot="1">
      <c r="A9" s="826" t="s">
        <v>72</v>
      </c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8"/>
    </row>
    <row r="10" spans="1:28" s="19" customFormat="1" ht="20.25" thickBot="1">
      <c r="A10" s="771" t="s">
        <v>73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3"/>
    </row>
    <row r="11" spans="1:28" s="19" customFormat="1" ht="31.5">
      <c r="A11" s="476" t="s">
        <v>120</v>
      </c>
      <c r="B11" s="477" t="s">
        <v>270</v>
      </c>
      <c r="C11" s="478"/>
      <c r="D11" s="479"/>
      <c r="E11" s="479"/>
      <c r="F11" s="479"/>
      <c r="G11" s="480">
        <f>G12+G13</f>
        <v>6.5</v>
      </c>
      <c r="H11" s="480">
        <f>H12+H13</f>
        <v>195</v>
      </c>
      <c r="I11" s="481">
        <f>I12+I13</f>
        <v>8</v>
      </c>
      <c r="J11" s="481">
        <f>J12+J13</f>
        <v>8</v>
      </c>
      <c r="K11" s="481"/>
      <c r="L11" s="481"/>
      <c r="M11" s="481">
        <f>M12+M13</f>
        <v>187</v>
      </c>
      <c r="N11" s="152"/>
      <c r="O11" s="749"/>
      <c r="P11" s="750"/>
      <c r="Q11" s="149"/>
      <c r="R11" s="741"/>
      <c r="S11" s="742"/>
      <c r="T11" s="149"/>
      <c r="U11" s="741"/>
      <c r="V11" s="742"/>
      <c r="W11" s="197"/>
      <c r="X11" s="719"/>
      <c r="Y11" s="720"/>
      <c r="Z11" s="205"/>
      <c r="AA11" s="205"/>
      <c r="AB11" s="95"/>
    </row>
    <row r="12" spans="1:31" s="19" customFormat="1" ht="18.75">
      <c r="A12" s="482" t="s">
        <v>122</v>
      </c>
      <c r="B12" s="483" t="s">
        <v>26</v>
      </c>
      <c r="C12" s="484"/>
      <c r="D12" s="485">
        <v>3</v>
      </c>
      <c r="E12" s="485"/>
      <c r="F12" s="485"/>
      <c r="G12" s="486">
        <v>3</v>
      </c>
      <c r="H12" s="487">
        <f aca="true" t="shared" si="0" ref="H12:H18">G12*30</f>
        <v>90</v>
      </c>
      <c r="I12" s="487">
        <f aca="true" t="shared" si="1" ref="I12:I17">SUM(J12:L12)</f>
        <v>4</v>
      </c>
      <c r="J12" s="488">
        <v>4</v>
      </c>
      <c r="K12" s="488"/>
      <c r="L12" s="488"/>
      <c r="M12" s="489">
        <f aca="true" t="shared" si="2" ref="M12:M23">H12-I12</f>
        <v>86</v>
      </c>
      <c r="N12" s="154"/>
      <c r="O12" s="707"/>
      <c r="P12" s="708"/>
      <c r="Q12" s="469" t="s">
        <v>40</v>
      </c>
      <c r="R12" s="725"/>
      <c r="S12" s="726"/>
      <c r="T12" s="21"/>
      <c r="U12" s="705"/>
      <c r="V12" s="706"/>
      <c r="W12" s="33"/>
      <c r="X12" s="713"/>
      <c r="Y12" s="714"/>
      <c r="Z12" s="35"/>
      <c r="AA12" s="35"/>
      <c r="AB12" s="98"/>
      <c r="AC12" s="19">
        <v>2</v>
      </c>
      <c r="AD12" s="19" t="s">
        <v>306</v>
      </c>
      <c r="AE12" s="19">
        <f>SUMIF(AC$12:AC$23,1,G$12:G$23)</f>
        <v>0</v>
      </c>
    </row>
    <row r="13" spans="1:31" s="19" customFormat="1" ht="18.75">
      <c r="A13" s="482" t="s">
        <v>123</v>
      </c>
      <c r="B13" s="490" t="s">
        <v>26</v>
      </c>
      <c r="C13" s="491">
        <v>4</v>
      </c>
      <c r="D13" s="492"/>
      <c r="E13" s="492"/>
      <c r="F13" s="492"/>
      <c r="G13" s="493">
        <v>3.5</v>
      </c>
      <c r="H13" s="487">
        <f t="shared" si="0"/>
        <v>105</v>
      </c>
      <c r="I13" s="494">
        <f t="shared" si="1"/>
        <v>4</v>
      </c>
      <c r="J13" s="495">
        <v>4</v>
      </c>
      <c r="K13" s="495"/>
      <c r="L13" s="495"/>
      <c r="M13" s="496">
        <f t="shared" si="2"/>
        <v>101</v>
      </c>
      <c r="N13" s="154"/>
      <c r="O13" s="705"/>
      <c r="P13" s="706"/>
      <c r="Q13" s="469"/>
      <c r="R13" s="725" t="s">
        <v>40</v>
      </c>
      <c r="S13" s="726"/>
      <c r="T13" s="21"/>
      <c r="U13" s="705"/>
      <c r="V13" s="706"/>
      <c r="W13" s="33"/>
      <c r="X13" s="713"/>
      <c r="Y13" s="714"/>
      <c r="Z13" s="35"/>
      <c r="AA13" s="35"/>
      <c r="AB13" s="98"/>
      <c r="AC13" s="19">
        <v>2</v>
      </c>
      <c r="AD13" s="19" t="s">
        <v>307</v>
      </c>
      <c r="AE13" s="432">
        <f>SUMIF(AC$12:AC$23,2,G$12:G$23)</f>
        <v>18</v>
      </c>
    </row>
    <row r="14" spans="1:31" s="19" customFormat="1" ht="18.75">
      <c r="A14" s="482" t="s">
        <v>121</v>
      </c>
      <c r="B14" s="490" t="s">
        <v>246</v>
      </c>
      <c r="C14" s="491">
        <v>3</v>
      </c>
      <c r="D14" s="492"/>
      <c r="E14" s="492"/>
      <c r="F14" s="492"/>
      <c r="G14" s="493">
        <v>4</v>
      </c>
      <c r="H14" s="487">
        <f t="shared" si="0"/>
        <v>120</v>
      </c>
      <c r="I14" s="494">
        <f t="shared" si="1"/>
        <v>4</v>
      </c>
      <c r="J14" s="495">
        <v>4</v>
      </c>
      <c r="K14" s="495"/>
      <c r="L14" s="495"/>
      <c r="M14" s="496">
        <f t="shared" si="2"/>
        <v>116</v>
      </c>
      <c r="N14" s="154"/>
      <c r="O14" s="707"/>
      <c r="P14" s="708"/>
      <c r="Q14" s="21" t="s">
        <v>40</v>
      </c>
      <c r="R14" s="705"/>
      <c r="S14" s="706"/>
      <c r="T14" s="21"/>
      <c r="U14" s="705"/>
      <c r="V14" s="706"/>
      <c r="W14" s="33"/>
      <c r="X14" s="713"/>
      <c r="Y14" s="714"/>
      <c r="Z14" s="35"/>
      <c r="AA14" s="35"/>
      <c r="AB14" s="98"/>
      <c r="AC14" s="19">
        <v>2</v>
      </c>
      <c r="AD14" s="19" t="s">
        <v>308</v>
      </c>
      <c r="AE14" s="432">
        <f>SUMIF(AC$12:AC$23,3,G$12:G$23)</f>
        <v>11</v>
      </c>
    </row>
    <row r="15" spans="1:31" s="19" customFormat="1" ht="18.75">
      <c r="A15" s="482" t="s">
        <v>124</v>
      </c>
      <c r="B15" s="490" t="s">
        <v>247</v>
      </c>
      <c r="C15" s="497">
        <v>5</v>
      </c>
      <c r="D15" s="492"/>
      <c r="E15" s="492"/>
      <c r="F15" s="492"/>
      <c r="G15" s="493">
        <v>2</v>
      </c>
      <c r="H15" s="487">
        <f t="shared" si="0"/>
        <v>60</v>
      </c>
      <c r="I15" s="494">
        <f t="shared" si="1"/>
        <v>4</v>
      </c>
      <c r="J15" s="495">
        <v>4</v>
      </c>
      <c r="K15" s="495"/>
      <c r="L15" s="495"/>
      <c r="M15" s="496">
        <f t="shared" si="2"/>
        <v>56</v>
      </c>
      <c r="N15" s="154"/>
      <c r="O15" s="707"/>
      <c r="P15" s="708"/>
      <c r="Q15" s="21"/>
      <c r="R15" s="705"/>
      <c r="S15" s="706"/>
      <c r="T15" s="21" t="s">
        <v>40</v>
      </c>
      <c r="U15" s="705"/>
      <c r="V15" s="706"/>
      <c r="W15" s="33"/>
      <c r="X15" s="713"/>
      <c r="Y15" s="714"/>
      <c r="Z15" s="35"/>
      <c r="AA15" s="35"/>
      <c r="AB15" s="98"/>
      <c r="AC15" s="19">
        <v>3</v>
      </c>
      <c r="AD15" s="19" t="s">
        <v>309</v>
      </c>
      <c r="AE15" s="432">
        <f>SUMIF(AC$12:AC$23,4,G$12:G$23)</f>
        <v>9</v>
      </c>
    </row>
    <row r="16" spans="1:31" s="19" customFormat="1" ht="31.5">
      <c r="A16" s="482" t="s">
        <v>125</v>
      </c>
      <c r="B16" s="490" t="s">
        <v>68</v>
      </c>
      <c r="C16" s="497">
        <v>4</v>
      </c>
      <c r="D16" s="492"/>
      <c r="E16" s="492"/>
      <c r="F16" s="492"/>
      <c r="G16" s="493">
        <v>3</v>
      </c>
      <c r="H16" s="487">
        <f t="shared" si="0"/>
        <v>90</v>
      </c>
      <c r="I16" s="494">
        <f t="shared" si="1"/>
        <v>4</v>
      </c>
      <c r="J16" s="495">
        <v>4</v>
      </c>
      <c r="K16" s="495"/>
      <c r="L16" s="495"/>
      <c r="M16" s="496">
        <f t="shared" si="2"/>
        <v>86</v>
      </c>
      <c r="N16" s="154"/>
      <c r="O16" s="707"/>
      <c r="P16" s="708"/>
      <c r="Q16" s="21"/>
      <c r="R16" s="763" t="s">
        <v>40</v>
      </c>
      <c r="S16" s="764"/>
      <c r="T16" s="21"/>
      <c r="U16" s="705"/>
      <c r="V16" s="706"/>
      <c r="W16" s="33"/>
      <c r="X16" s="713"/>
      <c r="Y16" s="714"/>
      <c r="Z16" s="35"/>
      <c r="AA16" s="35"/>
      <c r="AB16" s="98"/>
      <c r="AC16" s="19">
        <v>2</v>
      </c>
      <c r="AE16" s="433">
        <f>SUM(AE13:AE15)</f>
        <v>38</v>
      </c>
    </row>
    <row r="17" spans="1:29" s="19" customFormat="1" ht="19.5" thickBot="1">
      <c r="A17" s="498" t="s">
        <v>126</v>
      </c>
      <c r="B17" s="499" t="s">
        <v>31</v>
      </c>
      <c r="C17" s="497">
        <v>3</v>
      </c>
      <c r="D17" s="492"/>
      <c r="E17" s="492"/>
      <c r="F17" s="492"/>
      <c r="G17" s="493">
        <v>4.5</v>
      </c>
      <c r="H17" s="487">
        <f t="shared" si="0"/>
        <v>135</v>
      </c>
      <c r="I17" s="494">
        <f t="shared" si="1"/>
        <v>4</v>
      </c>
      <c r="J17" s="495">
        <v>4</v>
      </c>
      <c r="K17" s="495"/>
      <c r="L17" s="495"/>
      <c r="M17" s="496">
        <f t="shared" si="2"/>
        <v>131</v>
      </c>
      <c r="N17" s="158"/>
      <c r="O17" s="707"/>
      <c r="P17" s="708"/>
      <c r="Q17" s="159" t="s">
        <v>40</v>
      </c>
      <c r="R17" s="699"/>
      <c r="S17" s="700"/>
      <c r="T17" s="159"/>
      <c r="U17" s="705"/>
      <c r="V17" s="706"/>
      <c r="W17" s="181"/>
      <c r="X17" s="713"/>
      <c r="Y17" s="714"/>
      <c r="Z17" s="500"/>
      <c r="AA17" s="500"/>
      <c r="AB17" s="183"/>
      <c r="AC17" s="19">
        <v>2</v>
      </c>
    </row>
    <row r="18" spans="1:29" s="19" customFormat="1" ht="18.75">
      <c r="A18" s="501" t="s">
        <v>271</v>
      </c>
      <c r="B18" s="502" t="s">
        <v>272</v>
      </c>
      <c r="C18" s="503"/>
      <c r="D18" s="503">
        <v>5</v>
      </c>
      <c r="E18" s="503"/>
      <c r="F18" s="504"/>
      <c r="G18" s="505">
        <v>3</v>
      </c>
      <c r="H18" s="503">
        <f t="shared" si="0"/>
        <v>90</v>
      </c>
      <c r="I18" s="503">
        <v>4</v>
      </c>
      <c r="J18" s="506" t="s">
        <v>40</v>
      </c>
      <c r="K18" s="503"/>
      <c r="L18" s="507"/>
      <c r="M18" s="507">
        <f t="shared" si="2"/>
        <v>86</v>
      </c>
      <c r="N18" s="501"/>
      <c r="O18" s="689"/>
      <c r="P18" s="690"/>
      <c r="Q18" s="501"/>
      <c r="R18" s="689"/>
      <c r="S18" s="690"/>
      <c r="T18" s="506" t="s">
        <v>40</v>
      </c>
      <c r="U18" s="691"/>
      <c r="V18" s="692"/>
      <c r="W18" s="508"/>
      <c r="X18" s="697"/>
      <c r="Y18" s="698"/>
      <c r="Z18" s="509"/>
      <c r="AA18" s="509"/>
      <c r="AB18" s="509"/>
      <c r="AC18" s="19">
        <v>3</v>
      </c>
    </row>
    <row r="19" spans="1:29" s="19" customFormat="1" ht="18.75">
      <c r="A19" s="501" t="s">
        <v>273</v>
      </c>
      <c r="B19" s="502" t="s">
        <v>274</v>
      </c>
      <c r="C19" s="503"/>
      <c r="D19" s="503">
        <v>5</v>
      </c>
      <c r="E19" s="503"/>
      <c r="F19" s="504"/>
      <c r="G19" s="505">
        <v>3</v>
      </c>
      <c r="H19" s="503">
        <f>G19*30</f>
        <v>90</v>
      </c>
      <c r="I19" s="503">
        <v>4</v>
      </c>
      <c r="J19" s="506" t="s">
        <v>40</v>
      </c>
      <c r="K19" s="503"/>
      <c r="L19" s="507"/>
      <c r="M19" s="507">
        <f t="shared" si="2"/>
        <v>86</v>
      </c>
      <c r="N19" s="501"/>
      <c r="O19" s="689"/>
      <c r="P19" s="690"/>
      <c r="Q19" s="501"/>
      <c r="R19" s="689"/>
      <c r="S19" s="690"/>
      <c r="T19" s="506" t="s">
        <v>40</v>
      </c>
      <c r="U19" s="691"/>
      <c r="V19" s="692"/>
      <c r="W19" s="508"/>
      <c r="X19" s="697"/>
      <c r="Y19" s="698"/>
      <c r="Z19" s="509"/>
      <c r="AA19" s="509"/>
      <c r="AB19" s="509"/>
      <c r="AC19" s="19">
        <v>3</v>
      </c>
    </row>
    <row r="20" spans="1:29" s="19" customFormat="1" ht="18.75">
      <c r="A20" s="501" t="s">
        <v>275</v>
      </c>
      <c r="B20" s="502" t="s">
        <v>276</v>
      </c>
      <c r="C20" s="503"/>
      <c r="D20" s="503">
        <v>8</v>
      </c>
      <c r="E20" s="503"/>
      <c r="F20" s="504"/>
      <c r="G20" s="505">
        <v>3</v>
      </c>
      <c r="H20" s="503">
        <f>G20*30</f>
        <v>90</v>
      </c>
      <c r="I20" s="503">
        <v>4</v>
      </c>
      <c r="J20" s="506" t="s">
        <v>40</v>
      </c>
      <c r="K20" s="503"/>
      <c r="L20" s="507"/>
      <c r="M20" s="507">
        <f t="shared" si="2"/>
        <v>86</v>
      </c>
      <c r="N20" s="501"/>
      <c r="O20" s="689"/>
      <c r="P20" s="690"/>
      <c r="Q20" s="501"/>
      <c r="R20" s="689"/>
      <c r="S20" s="690"/>
      <c r="T20" s="506"/>
      <c r="U20" s="691"/>
      <c r="V20" s="692"/>
      <c r="W20" s="508"/>
      <c r="X20" s="693" t="s">
        <v>40</v>
      </c>
      <c r="Y20" s="694"/>
      <c r="Z20" s="509"/>
      <c r="AA20" s="509"/>
      <c r="AB20" s="509"/>
      <c r="AC20" s="19">
        <v>4</v>
      </c>
    </row>
    <row r="21" spans="1:29" s="19" customFormat="1" ht="18.75">
      <c r="A21" s="501" t="s">
        <v>277</v>
      </c>
      <c r="B21" s="502" t="s">
        <v>278</v>
      </c>
      <c r="C21" s="503"/>
      <c r="D21" s="503">
        <v>7</v>
      </c>
      <c r="E21" s="503"/>
      <c r="F21" s="504"/>
      <c r="G21" s="505">
        <v>3</v>
      </c>
      <c r="H21" s="503">
        <f>G21*30</f>
        <v>90</v>
      </c>
      <c r="I21" s="503">
        <v>4</v>
      </c>
      <c r="J21" s="506" t="s">
        <v>40</v>
      </c>
      <c r="K21" s="503"/>
      <c r="L21" s="507"/>
      <c r="M21" s="507">
        <f t="shared" si="2"/>
        <v>86</v>
      </c>
      <c r="N21" s="501"/>
      <c r="O21" s="689"/>
      <c r="P21" s="690"/>
      <c r="Q21" s="501"/>
      <c r="R21" s="689"/>
      <c r="S21" s="690"/>
      <c r="T21" s="506"/>
      <c r="U21" s="691"/>
      <c r="V21" s="692"/>
      <c r="W21" s="508" t="s">
        <v>40</v>
      </c>
      <c r="X21" s="693"/>
      <c r="Y21" s="694"/>
      <c r="Z21" s="509"/>
      <c r="AA21" s="509"/>
      <c r="AB21" s="509"/>
      <c r="AC21" s="19">
        <v>4</v>
      </c>
    </row>
    <row r="22" spans="1:29" s="19" customFormat="1" ht="18.75">
      <c r="A22" s="501" t="s">
        <v>279</v>
      </c>
      <c r="B22" s="502" t="s">
        <v>280</v>
      </c>
      <c r="C22" s="503"/>
      <c r="D22" s="503">
        <v>5</v>
      </c>
      <c r="E22" s="503"/>
      <c r="F22" s="504"/>
      <c r="G22" s="505">
        <v>3</v>
      </c>
      <c r="H22" s="503">
        <f>G22*30</f>
        <v>90</v>
      </c>
      <c r="I22" s="503">
        <v>4</v>
      </c>
      <c r="J22" s="506" t="s">
        <v>40</v>
      </c>
      <c r="K22" s="503"/>
      <c r="L22" s="507"/>
      <c r="M22" s="507">
        <f t="shared" si="2"/>
        <v>86</v>
      </c>
      <c r="N22" s="501"/>
      <c r="O22" s="689"/>
      <c r="P22" s="690"/>
      <c r="Q22" s="501"/>
      <c r="R22" s="689"/>
      <c r="S22" s="690"/>
      <c r="T22" s="506" t="s">
        <v>40</v>
      </c>
      <c r="U22" s="691"/>
      <c r="V22" s="692"/>
      <c r="W22" s="508"/>
      <c r="X22" s="693"/>
      <c r="Y22" s="694"/>
      <c r="Z22" s="509"/>
      <c r="AA22" s="509"/>
      <c r="AB22" s="509"/>
      <c r="AC22" s="19">
        <v>3</v>
      </c>
    </row>
    <row r="23" spans="1:29" s="19" customFormat="1" ht="18.75">
      <c r="A23" s="501" t="s">
        <v>281</v>
      </c>
      <c r="B23" s="502" t="s">
        <v>282</v>
      </c>
      <c r="C23" s="503"/>
      <c r="D23" s="503">
        <v>7</v>
      </c>
      <c r="E23" s="503"/>
      <c r="F23" s="504"/>
      <c r="G23" s="505">
        <v>3</v>
      </c>
      <c r="H23" s="503">
        <f>G23*30</f>
        <v>90</v>
      </c>
      <c r="I23" s="503">
        <v>4</v>
      </c>
      <c r="J23" s="506" t="s">
        <v>40</v>
      </c>
      <c r="K23" s="503"/>
      <c r="L23" s="507"/>
      <c r="M23" s="507">
        <f t="shared" si="2"/>
        <v>86</v>
      </c>
      <c r="N23" s="501"/>
      <c r="O23" s="689"/>
      <c r="P23" s="690"/>
      <c r="Q23" s="501"/>
      <c r="R23" s="689"/>
      <c r="S23" s="690"/>
      <c r="T23" s="506"/>
      <c r="U23" s="688"/>
      <c r="V23" s="688"/>
      <c r="W23" s="508" t="s">
        <v>40</v>
      </c>
      <c r="X23" s="680"/>
      <c r="Y23" s="680"/>
      <c r="Z23" s="509"/>
      <c r="AA23" s="509"/>
      <c r="AB23" s="509"/>
      <c r="AC23" s="19">
        <v>4</v>
      </c>
    </row>
    <row r="24" spans="1:28" s="19" customFormat="1" ht="19.5" thickBot="1">
      <c r="A24" s="501"/>
      <c r="B24" s="502"/>
      <c r="C24" s="503"/>
      <c r="D24" s="503"/>
      <c r="E24" s="503"/>
      <c r="F24" s="504"/>
      <c r="G24" s="505"/>
      <c r="H24" s="503"/>
      <c r="I24" s="503"/>
      <c r="J24" s="510"/>
      <c r="K24" s="503"/>
      <c r="L24" s="507"/>
      <c r="M24" s="507"/>
      <c r="N24" s="501"/>
      <c r="O24" s="689"/>
      <c r="P24" s="690"/>
      <c r="Q24" s="501"/>
      <c r="R24" s="689"/>
      <c r="S24" s="690"/>
      <c r="T24" s="510"/>
      <c r="U24" s="688"/>
      <c r="V24" s="688"/>
      <c r="W24" s="508"/>
      <c r="X24" s="680"/>
      <c r="Y24" s="680"/>
      <c r="Z24" s="509"/>
      <c r="AA24" s="509"/>
      <c r="AB24" s="509"/>
    </row>
    <row r="25" spans="1:28" s="19" customFormat="1" ht="24" customHeight="1" thickBot="1">
      <c r="A25" s="837" t="s">
        <v>248</v>
      </c>
      <c r="B25" s="838"/>
      <c r="C25" s="511"/>
      <c r="D25" s="512"/>
      <c r="E25" s="513"/>
      <c r="F25" s="513"/>
      <c r="G25" s="514">
        <f>SUM(G12:G23)</f>
        <v>38</v>
      </c>
      <c r="H25" s="514">
        <f>SUM(H12:H23)</f>
        <v>1140</v>
      </c>
      <c r="I25" s="514">
        <f>SUM(I12:I23)</f>
        <v>48</v>
      </c>
      <c r="J25" s="514">
        <v>48</v>
      </c>
      <c r="K25" s="514"/>
      <c r="L25" s="514"/>
      <c r="M25" s="514">
        <f>SUM(M12:M23)</f>
        <v>1092</v>
      </c>
      <c r="N25" s="515"/>
      <c r="O25" s="675"/>
      <c r="P25" s="676"/>
      <c r="Q25" s="516" t="s">
        <v>257</v>
      </c>
      <c r="R25" s="677" t="s">
        <v>103</v>
      </c>
      <c r="S25" s="678"/>
      <c r="T25" s="517" t="s">
        <v>284</v>
      </c>
      <c r="U25" s="679"/>
      <c r="V25" s="679"/>
      <c r="W25" s="518" t="s">
        <v>103</v>
      </c>
      <c r="X25" s="680" t="s">
        <v>40</v>
      </c>
      <c r="Y25" s="680"/>
      <c r="Z25" s="519"/>
      <c r="AA25" s="519"/>
      <c r="AB25" s="520"/>
    </row>
    <row r="26" spans="1:28" s="19" customFormat="1" ht="20.25" thickBot="1">
      <c r="A26" s="839" t="s">
        <v>74</v>
      </c>
      <c r="B26" s="840"/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840"/>
      <c r="U26" s="840"/>
      <c r="V26" s="840"/>
      <c r="W26" s="840"/>
      <c r="X26" s="840"/>
      <c r="Y26" s="840"/>
      <c r="Z26" s="840"/>
      <c r="AA26" s="840"/>
      <c r="AB26" s="841"/>
    </row>
    <row r="27" spans="1:31" s="36" customFormat="1" ht="18.75" customHeight="1">
      <c r="A27" s="224" t="s">
        <v>127</v>
      </c>
      <c r="B27" s="289" t="s">
        <v>203</v>
      </c>
      <c r="C27" s="66"/>
      <c r="D27" s="67">
        <v>3</v>
      </c>
      <c r="E27" s="67"/>
      <c r="F27" s="68"/>
      <c r="G27" s="65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11">
        <f aca="true" t="shared" si="3" ref="M27:M40">H27-I27</f>
        <v>86</v>
      </c>
      <c r="N27" s="214"/>
      <c r="O27" s="749"/>
      <c r="P27" s="750"/>
      <c r="Q27" s="70" t="s">
        <v>40</v>
      </c>
      <c r="R27" s="741"/>
      <c r="S27" s="742"/>
      <c r="T27" s="70"/>
      <c r="U27" s="741"/>
      <c r="V27" s="742"/>
      <c r="W27" s="74"/>
      <c r="X27" s="761"/>
      <c r="Y27" s="762"/>
      <c r="Z27" s="290"/>
      <c r="AA27" s="290"/>
      <c r="AB27" s="215"/>
      <c r="AC27" s="36">
        <v>2</v>
      </c>
      <c r="AD27" s="19" t="s">
        <v>306</v>
      </c>
      <c r="AE27" s="431">
        <f>SUMIF(AC$27:AC$40,1,G$27:G$40)</f>
        <v>42</v>
      </c>
    </row>
    <row r="28" spans="1:31" s="36" customFormat="1" ht="18.75">
      <c r="A28" s="166" t="s">
        <v>128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22">
        <v>10</v>
      </c>
      <c r="J28" s="21" t="s">
        <v>40</v>
      </c>
      <c r="K28" s="21"/>
      <c r="L28" s="21" t="s">
        <v>104</v>
      </c>
      <c r="M28" s="151">
        <f t="shared" si="3"/>
        <v>140</v>
      </c>
      <c r="N28" s="521" t="s">
        <v>251</v>
      </c>
      <c r="O28" s="695"/>
      <c r="P28" s="696"/>
      <c r="Q28" s="21"/>
      <c r="R28" s="705"/>
      <c r="S28" s="706"/>
      <c r="T28" s="21"/>
      <c r="U28" s="705"/>
      <c r="V28" s="706"/>
      <c r="W28" s="34"/>
      <c r="X28" s="759"/>
      <c r="Y28" s="760"/>
      <c r="Z28" s="35"/>
      <c r="AA28" s="35"/>
      <c r="AB28" s="98"/>
      <c r="AC28" s="36">
        <v>1</v>
      </c>
      <c r="AD28" s="19" t="s">
        <v>307</v>
      </c>
      <c r="AE28" s="431">
        <f>SUMIF(AC$27:AC$40,2,G$27:G$40)</f>
        <v>10.5</v>
      </c>
    </row>
    <row r="29" spans="1:31" s="36" customFormat="1" ht="37.5">
      <c r="A29" s="166" t="s">
        <v>129</v>
      </c>
      <c r="B29" s="37" t="s">
        <v>64</v>
      </c>
      <c r="C29" s="38"/>
      <c r="D29" s="39"/>
      <c r="E29" s="39"/>
      <c r="F29" s="32"/>
      <c r="G29" s="28">
        <f>G30+G31+G32</f>
        <v>12</v>
      </c>
      <c r="H29" s="28">
        <f aca="true" t="shared" si="4" ref="H29:M29">H30+H31+H32</f>
        <v>360</v>
      </c>
      <c r="I29" s="28">
        <f t="shared" si="4"/>
        <v>34</v>
      </c>
      <c r="J29" s="28">
        <v>24</v>
      </c>
      <c r="K29" s="28"/>
      <c r="L29" s="28">
        <v>10</v>
      </c>
      <c r="M29" s="167">
        <f t="shared" si="4"/>
        <v>326</v>
      </c>
      <c r="N29" s="172"/>
      <c r="O29" s="695"/>
      <c r="P29" s="696"/>
      <c r="Q29" s="41"/>
      <c r="R29" s="705"/>
      <c r="S29" s="706"/>
      <c r="T29" s="41"/>
      <c r="U29" s="705"/>
      <c r="V29" s="706"/>
      <c r="W29" s="34"/>
      <c r="X29" s="759"/>
      <c r="Y29" s="760"/>
      <c r="Z29" s="35"/>
      <c r="AA29" s="35"/>
      <c r="AB29" s="98"/>
      <c r="AE29" s="434">
        <f>SUM(AE27:AE28)</f>
        <v>52.5</v>
      </c>
    </row>
    <row r="30" spans="1:29" s="36" customFormat="1" ht="37.5">
      <c r="A30" s="166" t="s">
        <v>164</v>
      </c>
      <c r="B30" s="37" t="s">
        <v>64</v>
      </c>
      <c r="C30" s="38"/>
      <c r="D30" s="39">
        <v>1</v>
      </c>
      <c r="E30" s="39"/>
      <c r="F30" s="32"/>
      <c r="G30" s="28">
        <v>5</v>
      </c>
      <c r="H30" s="28">
        <f>G30*30</f>
        <v>150</v>
      </c>
      <c r="I30" s="22">
        <v>12</v>
      </c>
      <c r="J30" s="41" t="s">
        <v>250</v>
      </c>
      <c r="K30" s="41"/>
      <c r="L30" s="41" t="s">
        <v>102</v>
      </c>
      <c r="M30" s="168">
        <f t="shared" si="3"/>
        <v>138</v>
      </c>
      <c r="N30" s="166" t="s">
        <v>100</v>
      </c>
      <c r="O30" s="695"/>
      <c r="P30" s="696"/>
      <c r="Q30" s="41"/>
      <c r="R30" s="705"/>
      <c r="S30" s="706"/>
      <c r="T30" s="41"/>
      <c r="U30" s="705"/>
      <c r="V30" s="706"/>
      <c r="W30" s="34"/>
      <c r="X30" s="759"/>
      <c r="Y30" s="760"/>
      <c r="Z30" s="35"/>
      <c r="AA30" s="35"/>
      <c r="AB30" s="98"/>
      <c r="AC30" s="36">
        <v>1</v>
      </c>
    </row>
    <row r="31" spans="1:29" s="36" customFormat="1" ht="37.5">
      <c r="A31" s="166" t="s">
        <v>165</v>
      </c>
      <c r="B31" s="37" t="s">
        <v>64</v>
      </c>
      <c r="C31" s="38" t="s">
        <v>253</v>
      </c>
      <c r="D31" s="39"/>
      <c r="E31" s="39"/>
      <c r="F31" s="32"/>
      <c r="G31" s="28">
        <v>3</v>
      </c>
      <c r="H31" s="28">
        <f>G31*30</f>
        <v>90</v>
      </c>
      <c r="I31" s="22">
        <v>12</v>
      </c>
      <c r="J31" s="41" t="s">
        <v>250</v>
      </c>
      <c r="K31" s="41"/>
      <c r="L31" s="41" t="s">
        <v>102</v>
      </c>
      <c r="M31" s="168">
        <f t="shared" si="3"/>
        <v>78</v>
      </c>
      <c r="N31" s="172"/>
      <c r="O31" s="695" t="s">
        <v>100</v>
      </c>
      <c r="P31" s="696"/>
      <c r="Q31" s="41"/>
      <c r="R31" s="705"/>
      <c r="S31" s="706"/>
      <c r="T31" s="41"/>
      <c r="U31" s="705"/>
      <c r="V31" s="706"/>
      <c r="W31" s="34"/>
      <c r="X31" s="759"/>
      <c r="Y31" s="760"/>
      <c r="Z31" s="35"/>
      <c r="AA31" s="35"/>
      <c r="AB31" s="98"/>
      <c r="AC31" s="36">
        <v>1</v>
      </c>
    </row>
    <row r="32" spans="1:29" s="36" customFormat="1" ht="37.5">
      <c r="A32" s="166" t="s">
        <v>166</v>
      </c>
      <c r="B32" s="37" t="s">
        <v>64</v>
      </c>
      <c r="C32" s="39">
        <v>3</v>
      </c>
      <c r="D32" s="39"/>
      <c r="E32" s="39"/>
      <c r="F32" s="32"/>
      <c r="G32" s="28">
        <v>4</v>
      </c>
      <c r="H32" s="28">
        <f>G32*30</f>
        <v>120</v>
      </c>
      <c r="I32" s="22">
        <v>10</v>
      </c>
      <c r="J32" s="41" t="s">
        <v>103</v>
      </c>
      <c r="K32" s="41"/>
      <c r="L32" s="41" t="s">
        <v>249</v>
      </c>
      <c r="M32" s="168">
        <f t="shared" si="3"/>
        <v>110</v>
      </c>
      <c r="N32" s="172"/>
      <c r="O32" s="765"/>
      <c r="P32" s="766"/>
      <c r="Q32" s="41" t="s">
        <v>251</v>
      </c>
      <c r="R32" s="705"/>
      <c r="S32" s="706"/>
      <c r="T32" s="41"/>
      <c r="U32" s="705"/>
      <c r="V32" s="706"/>
      <c r="W32" s="34"/>
      <c r="X32" s="759"/>
      <c r="Y32" s="760"/>
      <c r="Z32" s="35"/>
      <c r="AA32" s="35"/>
      <c r="AB32" s="98"/>
      <c r="AC32" s="36">
        <v>2</v>
      </c>
    </row>
    <row r="33" spans="1:28" s="36" customFormat="1" ht="17.25" customHeight="1">
      <c r="A33" s="166" t="s">
        <v>130</v>
      </c>
      <c r="B33" s="30" t="s">
        <v>204</v>
      </c>
      <c r="C33" s="31"/>
      <c r="D33" s="31"/>
      <c r="E33" s="31"/>
      <c r="F33" s="32"/>
      <c r="G33" s="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522">
        <f>H33-I33</f>
        <v>414</v>
      </c>
      <c r="N33" s="523"/>
      <c r="O33" s="765"/>
      <c r="P33" s="766"/>
      <c r="Q33" s="21"/>
      <c r="R33" s="705"/>
      <c r="S33" s="706"/>
      <c r="T33" s="21"/>
      <c r="U33" s="705"/>
      <c r="V33" s="706"/>
      <c r="W33" s="34"/>
      <c r="X33" s="759"/>
      <c r="Y33" s="760"/>
      <c r="Z33" s="35"/>
      <c r="AA33" s="35"/>
      <c r="AB33" s="98"/>
    </row>
    <row r="34" spans="1:29" s="36" customFormat="1" ht="17.25" customHeight="1">
      <c r="A34" s="166" t="s">
        <v>132</v>
      </c>
      <c r="B34" s="30" t="s">
        <v>204</v>
      </c>
      <c r="C34" s="29">
        <v>1</v>
      </c>
      <c r="D34" s="31"/>
      <c r="E34" s="31"/>
      <c r="F34" s="32"/>
      <c r="G34" s="20">
        <v>7.5</v>
      </c>
      <c r="H34" s="20">
        <f>G34*30</f>
        <v>225</v>
      </c>
      <c r="I34" s="27">
        <v>16</v>
      </c>
      <c r="J34" s="26" t="s">
        <v>251</v>
      </c>
      <c r="K34" s="26"/>
      <c r="L34" s="26" t="s">
        <v>104</v>
      </c>
      <c r="M34" s="256">
        <f t="shared" si="3"/>
        <v>209</v>
      </c>
      <c r="N34" s="174" t="s">
        <v>252</v>
      </c>
      <c r="O34" s="765"/>
      <c r="P34" s="766"/>
      <c r="Q34" s="21"/>
      <c r="R34" s="705"/>
      <c r="S34" s="706"/>
      <c r="T34" s="21"/>
      <c r="U34" s="705"/>
      <c r="V34" s="706"/>
      <c r="W34" s="34"/>
      <c r="X34" s="759"/>
      <c r="Y34" s="760"/>
      <c r="Z34" s="35"/>
      <c r="AA34" s="35"/>
      <c r="AB34" s="98"/>
      <c r="AC34" s="36">
        <v>1</v>
      </c>
    </row>
    <row r="35" spans="1:29" s="36" customFormat="1" ht="17.25" customHeight="1">
      <c r="A35" s="166" t="s">
        <v>133</v>
      </c>
      <c r="B35" s="30" t="s">
        <v>204</v>
      </c>
      <c r="C35" s="29">
        <v>2</v>
      </c>
      <c r="D35" s="31"/>
      <c r="E35" s="31"/>
      <c r="F35" s="32"/>
      <c r="G35" s="20">
        <v>7.5</v>
      </c>
      <c r="H35" s="20">
        <f>G35*30</f>
        <v>225</v>
      </c>
      <c r="I35" s="27">
        <v>16</v>
      </c>
      <c r="J35" s="26" t="s">
        <v>251</v>
      </c>
      <c r="K35" s="26"/>
      <c r="L35" s="26" t="s">
        <v>104</v>
      </c>
      <c r="M35" s="256">
        <f t="shared" si="3"/>
        <v>209</v>
      </c>
      <c r="N35" s="523"/>
      <c r="O35" s="763" t="s">
        <v>252</v>
      </c>
      <c r="P35" s="764"/>
      <c r="Q35" s="21"/>
      <c r="R35" s="705"/>
      <c r="S35" s="706"/>
      <c r="T35" s="21"/>
      <c r="U35" s="705"/>
      <c r="V35" s="706"/>
      <c r="W35" s="34"/>
      <c r="X35" s="759"/>
      <c r="Y35" s="760"/>
      <c r="Z35" s="35"/>
      <c r="AA35" s="35"/>
      <c r="AB35" s="98"/>
      <c r="AC35" s="36">
        <v>1</v>
      </c>
    </row>
    <row r="36" spans="1:29" s="36" customFormat="1" ht="46.5" customHeight="1">
      <c r="A36" s="166" t="s">
        <v>131</v>
      </c>
      <c r="B36" s="30" t="s">
        <v>49</v>
      </c>
      <c r="C36" s="31"/>
      <c r="D36" s="29">
        <v>3</v>
      </c>
      <c r="E36" s="31"/>
      <c r="F36" s="32"/>
      <c r="G36" s="20">
        <v>3.5</v>
      </c>
      <c r="H36" s="20">
        <f>G36*30</f>
        <v>105</v>
      </c>
      <c r="I36" s="27">
        <v>8</v>
      </c>
      <c r="J36" s="26" t="s">
        <v>99</v>
      </c>
      <c r="K36" s="26"/>
      <c r="L36" s="26" t="s">
        <v>101</v>
      </c>
      <c r="M36" s="151">
        <f t="shared" si="3"/>
        <v>97</v>
      </c>
      <c r="N36" s="154"/>
      <c r="O36" s="707"/>
      <c r="P36" s="708"/>
      <c r="Q36" s="21" t="s">
        <v>103</v>
      </c>
      <c r="R36" s="705"/>
      <c r="S36" s="706"/>
      <c r="T36" s="21"/>
      <c r="U36" s="705"/>
      <c r="V36" s="706"/>
      <c r="W36" s="34"/>
      <c r="X36" s="759"/>
      <c r="Y36" s="760"/>
      <c r="Z36" s="35"/>
      <c r="AA36" s="35"/>
      <c r="AB36" s="98"/>
      <c r="AC36" s="36">
        <v>2</v>
      </c>
    </row>
    <row r="37" spans="1:28" s="36" customFormat="1" ht="18.75">
      <c r="A37" s="166" t="s">
        <v>134</v>
      </c>
      <c r="B37" s="30" t="s">
        <v>27</v>
      </c>
      <c r="C37" s="31"/>
      <c r="D37" s="31"/>
      <c r="E37" s="31"/>
      <c r="F37" s="32"/>
      <c r="G37" s="20">
        <f>G38+G39</f>
        <v>11</v>
      </c>
      <c r="H37" s="20">
        <f aca="true" t="shared" si="5" ref="H37:M37">H38+H39</f>
        <v>330</v>
      </c>
      <c r="I37" s="20">
        <f t="shared" si="5"/>
        <v>28</v>
      </c>
      <c r="J37" s="20">
        <v>16</v>
      </c>
      <c r="K37" s="20">
        <v>12</v>
      </c>
      <c r="L37" s="20"/>
      <c r="M37" s="171">
        <f t="shared" si="5"/>
        <v>302</v>
      </c>
      <c r="N37" s="154"/>
      <c r="O37" s="707"/>
      <c r="P37" s="708"/>
      <c r="Q37" s="21"/>
      <c r="R37" s="705"/>
      <c r="S37" s="706"/>
      <c r="T37" s="21"/>
      <c r="U37" s="705"/>
      <c r="V37" s="706"/>
      <c r="W37" s="34"/>
      <c r="X37" s="759"/>
      <c r="Y37" s="760"/>
      <c r="Z37" s="35"/>
      <c r="AA37" s="35"/>
      <c r="AB37" s="98"/>
    </row>
    <row r="38" spans="1:29" s="46" customFormat="1" ht="18.75">
      <c r="A38" s="166" t="s">
        <v>167</v>
      </c>
      <c r="B38" s="30" t="s">
        <v>27</v>
      </c>
      <c r="C38" s="29">
        <v>1</v>
      </c>
      <c r="D38" s="31"/>
      <c r="E38" s="31"/>
      <c r="F38" s="32"/>
      <c r="G38" s="20">
        <v>5.5</v>
      </c>
      <c r="H38" s="20">
        <f>G38*30</f>
        <v>165</v>
      </c>
      <c r="I38" s="22">
        <v>14</v>
      </c>
      <c r="J38" s="26" t="s">
        <v>251</v>
      </c>
      <c r="K38" s="43" t="s">
        <v>99</v>
      </c>
      <c r="L38" s="43"/>
      <c r="M38" s="151">
        <f t="shared" si="3"/>
        <v>151</v>
      </c>
      <c r="N38" s="174" t="s">
        <v>285</v>
      </c>
      <c r="O38" s="763"/>
      <c r="P38" s="764"/>
      <c r="Q38" s="21"/>
      <c r="R38" s="705"/>
      <c r="S38" s="706"/>
      <c r="T38" s="44"/>
      <c r="U38" s="705"/>
      <c r="V38" s="706"/>
      <c r="W38" s="45"/>
      <c r="X38" s="759"/>
      <c r="Y38" s="760"/>
      <c r="Z38" s="44"/>
      <c r="AA38" s="44"/>
      <c r="AB38" s="175"/>
      <c r="AC38" s="46">
        <v>1</v>
      </c>
    </row>
    <row r="39" spans="1:29" s="46" customFormat="1" ht="18.75">
      <c r="A39" s="166" t="s">
        <v>168</v>
      </c>
      <c r="B39" s="30" t="s">
        <v>27</v>
      </c>
      <c r="C39" s="29">
        <v>2</v>
      </c>
      <c r="D39" s="31"/>
      <c r="E39" s="31"/>
      <c r="F39" s="32"/>
      <c r="G39" s="20">
        <v>5.5</v>
      </c>
      <c r="H39" s="20">
        <f>G39*30</f>
        <v>165</v>
      </c>
      <c r="I39" s="22">
        <v>14</v>
      </c>
      <c r="J39" s="26" t="s">
        <v>251</v>
      </c>
      <c r="K39" s="43" t="s">
        <v>99</v>
      </c>
      <c r="L39" s="43"/>
      <c r="M39" s="151">
        <f t="shared" si="3"/>
        <v>151</v>
      </c>
      <c r="N39" s="154"/>
      <c r="O39" s="763" t="s">
        <v>285</v>
      </c>
      <c r="P39" s="764"/>
      <c r="Q39" s="21"/>
      <c r="R39" s="705"/>
      <c r="S39" s="706"/>
      <c r="T39" s="44"/>
      <c r="U39" s="705"/>
      <c r="V39" s="706"/>
      <c r="W39" s="45"/>
      <c r="X39" s="759"/>
      <c r="Y39" s="760"/>
      <c r="Z39" s="44"/>
      <c r="AA39" s="44"/>
      <c r="AB39" s="175"/>
      <c r="AC39" s="46">
        <v>1</v>
      </c>
    </row>
    <row r="40" spans="1:29" s="36" customFormat="1" ht="19.5" thickBot="1">
      <c r="A40" s="166" t="s">
        <v>135</v>
      </c>
      <c r="B40" s="30" t="s">
        <v>28</v>
      </c>
      <c r="C40" s="29">
        <v>2</v>
      </c>
      <c r="D40" s="31"/>
      <c r="E40" s="31"/>
      <c r="F40" s="32"/>
      <c r="G40" s="20">
        <v>3</v>
      </c>
      <c r="H40" s="20">
        <f>G40*30</f>
        <v>90</v>
      </c>
      <c r="I40" s="22">
        <v>10</v>
      </c>
      <c r="J40" s="21" t="s">
        <v>103</v>
      </c>
      <c r="K40" s="21"/>
      <c r="L40" s="21" t="s">
        <v>249</v>
      </c>
      <c r="M40" s="151">
        <f t="shared" si="3"/>
        <v>80</v>
      </c>
      <c r="N40" s="166"/>
      <c r="O40" s="763" t="s">
        <v>251</v>
      </c>
      <c r="P40" s="764"/>
      <c r="Q40" s="21"/>
      <c r="R40" s="705"/>
      <c r="S40" s="706"/>
      <c r="T40" s="21"/>
      <c r="U40" s="705"/>
      <c r="V40" s="706"/>
      <c r="W40" s="34"/>
      <c r="X40" s="759"/>
      <c r="Y40" s="760"/>
      <c r="Z40" s="35"/>
      <c r="AA40" s="35"/>
      <c r="AB40" s="98"/>
      <c r="AC40" s="36">
        <v>1</v>
      </c>
    </row>
    <row r="41" spans="1:28" s="19" customFormat="1" ht="19.5" customHeight="1" thickBot="1">
      <c r="A41" s="832" t="s">
        <v>75</v>
      </c>
      <c r="B41" s="833"/>
      <c r="C41" s="293"/>
      <c r="D41" s="294"/>
      <c r="E41" s="294"/>
      <c r="F41" s="163"/>
      <c r="G41" s="295">
        <f>G40+G37+G36+G33+G29+G28+G27</f>
        <v>52.5</v>
      </c>
      <c r="H41" s="296">
        <f>H40+H37+H36+H33+H29+H28+H27</f>
        <v>1575</v>
      </c>
      <c r="I41" s="297">
        <f>I40+I37+I36+I33+I29+I28+I27</f>
        <v>130</v>
      </c>
      <c r="J41" s="296"/>
      <c r="K41" s="296"/>
      <c r="L41" s="296"/>
      <c r="M41" s="298">
        <f>M40+M37+M36+M33+M29+M28+M27</f>
        <v>1445</v>
      </c>
      <c r="N41" s="524" t="s">
        <v>286</v>
      </c>
      <c r="O41" s="715" t="s">
        <v>286</v>
      </c>
      <c r="P41" s="716"/>
      <c r="Q41" s="299" t="s">
        <v>287</v>
      </c>
      <c r="R41" s="715"/>
      <c r="S41" s="716"/>
      <c r="T41" s="299"/>
      <c r="U41" s="715"/>
      <c r="V41" s="716"/>
      <c r="W41" s="62"/>
      <c r="X41" s="659"/>
      <c r="Y41" s="683"/>
      <c r="Z41" s="300"/>
      <c r="AA41" s="300"/>
      <c r="AB41" s="301"/>
    </row>
    <row r="42" spans="1:28" s="36" customFormat="1" ht="20.25" thickBot="1">
      <c r="A42" s="829" t="s">
        <v>76</v>
      </c>
      <c r="B42" s="830"/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  <c r="O42" s="830"/>
      <c r="P42" s="830"/>
      <c r="Q42" s="830"/>
      <c r="R42" s="830"/>
      <c r="S42" s="830"/>
      <c r="T42" s="830"/>
      <c r="U42" s="830"/>
      <c r="V42" s="830"/>
      <c r="W42" s="830"/>
      <c r="X42" s="830"/>
      <c r="Y42" s="830"/>
      <c r="Z42" s="830"/>
      <c r="AA42" s="830"/>
      <c r="AB42" s="831"/>
    </row>
    <row r="43" spans="1:28" s="36" customFormat="1" ht="37.5">
      <c r="A43" s="164" t="s">
        <v>136</v>
      </c>
      <c r="B43" s="186" t="s">
        <v>54</v>
      </c>
      <c r="C43" s="187"/>
      <c r="D43" s="188"/>
      <c r="E43" s="188"/>
      <c r="F43" s="189"/>
      <c r="G43" s="148">
        <v>6</v>
      </c>
      <c r="H43" s="148">
        <f aca="true" t="shared" si="6" ref="H43:H58">G43*30</f>
        <v>180</v>
      </c>
      <c r="I43" s="150">
        <f>J43+K43+L43</f>
        <v>22</v>
      </c>
      <c r="J43" s="413">
        <v>16</v>
      </c>
      <c r="K43" s="413">
        <v>2</v>
      </c>
      <c r="L43" s="190" t="s">
        <v>48</v>
      </c>
      <c r="M43" s="165">
        <f aca="true" t="shared" si="7" ref="M43:M60">H43-I43</f>
        <v>158</v>
      </c>
      <c r="N43" s="184"/>
      <c r="O43" s="749"/>
      <c r="P43" s="750"/>
      <c r="Q43" s="70"/>
      <c r="R43" s="741"/>
      <c r="S43" s="742"/>
      <c r="T43" s="71"/>
      <c r="U43" s="747"/>
      <c r="V43" s="748"/>
      <c r="W43" s="72"/>
      <c r="X43" s="751"/>
      <c r="Y43" s="752"/>
      <c r="Z43" s="73"/>
      <c r="AA43" s="73"/>
      <c r="AB43" s="74"/>
    </row>
    <row r="44" spans="1:31" s="36" customFormat="1" ht="37.5">
      <c r="A44" s="166" t="s">
        <v>138</v>
      </c>
      <c r="B44" s="37" t="s">
        <v>54</v>
      </c>
      <c r="C44" s="31"/>
      <c r="D44" s="29">
        <v>7</v>
      </c>
      <c r="E44" s="29"/>
      <c r="F44" s="32"/>
      <c r="G44" s="20">
        <v>3</v>
      </c>
      <c r="H44" s="20">
        <f t="shared" si="6"/>
        <v>90</v>
      </c>
      <c r="I44" s="22">
        <v>12</v>
      </c>
      <c r="J44" s="414">
        <v>8</v>
      </c>
      <c r="K44" s="26"/>
      <c r="L44" s="26" t="s">
        <v>48</v>
      </c>
      <c r="M44" s="151">
        <f t="shared" si="7"/>
        <v>78</v>
      </c>
      <c r="N44" s="147"/>
      <c r="O44" s="707"/>
      <c r="P44" s="708"/>
      <c r="Q44" s="21"/>
      <c r="R44" s="705"/>
      <c r="S44" s="706"/>
      <c r="T44" s="26"/>
      <c r="U44" s="686"/>
      <c r="V44" s="687"/>
      <c r="W44" s="23" t="s">
        <v>257</v>
      </c>
      <c r="X44" s="695"/>
      <c r="Y44" s="696"/>
      <c r="Z44" s="33"/>
      <c r="AA44" s="33"/>
      <c r="AB44" s="34"/>
      <c r="AC44" s="36">
        <v>4</v>
      </c>
      <c r="AD44" s="19" t="s">
        <v>306</v>
      </c>
      <c r="AE44" s="431">
        <f>SUMIF(AC$43:AC$66,1,G$43:G$66)</f>
        <v>0</v>
      </c>
    </row>
    <row r="45" spans="1:31" s="36" customFormat="1" ht="37.5">
      <c r="A45" s="166" t="s">
        <v>139</v>
      </c>
      <c r="B45" s="37" t="s">
        <v>54</v>
      </c>
      <c r="C45" s="29">
        <v>8</v>
      </c>
      <c r="D45" s="29"/>
      <c r="E45" s="29"/>
      <c r="F45" s="32"/>
      <c r="G45" s="20">
        <v>3</v>
      </c>
      <c r="H45" s="20">
        <f t="shared" si="6"/>
        <v>90</v>
      </c>
      <c r="I45" s="22">
        <v>10</v>
      </c>
      <c r="J45" s="26" t="s">
        <v>103</v>
      </c>
      <c r="K45" s="26" t="s">
        <v>249</v>
      </c>
      <c r="L45" s="26"/>
      <c r="M45" s="151">
        <f t="shared" si="7"/>
        <v>80</v>
      </c>
      <c r="N45" s="147"/>
      <c r="O45" s="707"/>
      <c r="P45" s="708"/>
      <c r="Q45" s="21"/>
      <c r="R45" s="705"/>
      <c r="S45" s="706"/>
      <c r="T45" s="26"/>
      <c r="U45" s="686"/>
      <c r="V45" s="687"/>
      <c r="W45" s="23"/>
      <c r="X45" s="713" t="s">
        <v>251</v>
      </c>
      <c r="Y45" s="714"/>
      <c r="Z45" s="33"/>
      <c r="AA45" s="33"/>
      <c r="AB45" s="34"/>
      <c r="AC45" s="36">
        <v>4</v>
      </c>
      <c r="AD45" s="19" t="s">
        <v>307</v>
      </c>
      <c r="AE45" s="431">
        <f>SUMIF(AC$43:AC$66,2,G$43:G$66)</f>
        <v>9.5</v>
      </c>
    </row>
    <row r="46" spans="1:31" s="36" customFormat="1" ht="18.75">
      <c r="A46" s="166" t="s">
        <v>137</v>
      </c>
      <c r="B46" s="37" t="s">
        <v>89</v>
      </c>
      <c r="C46" s="31"/>
      <c r="D46" s="29"/>
      <c r="E46" s="29"/>
      <c r="F46" s="32"/>
      <c r="G46" s="20">
        <f>G47+G48+G49</f>
        <v>7</v>
      </c>
      <c r="H46" s="20">
        <f t="shared" si="6"/>
        <v>210</v>
      </c>
      <c r="I46" s="22">
        <f>J46+K46+L46</f>
        <v>26</v>
      </c>
      <c r="J46" s="21" t="s">
        <v>288</v>
      </c>
      <c r="K46" s="21"/>
      <c r="L46" s="21" t="s">
        <v>41</v>
      </c>
      <c r="M46" s="151">
        <f t="shared" si="7"/>
        <v>184</v>
      </c>
      <c r="N46" s="147"/>
      <c r="O46" s="707"/>
      <c r="P46" s="708"/>
      <c r="Q46" s="21"/>
      <c r="R46" s="705"/>
      <c r="S46" s="706"/>
      <c r="T46" s="21"/>
      <c r="U46" s="686"/>
      <c r="V46" s="687"/>
      <c r="W46" s="33"/>
      <c r="X46" s="713"/>
      <c r="Y46" s="714"/>
      <c r="Z46" s="48"/>
      <c r="AA46" s="48"/>
      <c r="AB46" s="34"/>
      <c r="AD46" s="19" t="s">
        <v>308</v>
      </c>
      <c r="AE46" s="431">
        <f>SUMIF(AC$43:AC$66,3,G$43:G$66)</f>
        <v>19.5</v>
      </c>
    </row>
    <row r="47" spans="1:31" s="36" customFormat="1" ht="18.75">
      <c r="A47" s="166" t="s">
        <v>142</v>
      </c>
      <c r="B47" s="37" t="s">
        <v>89</v>
      </c>
      <c r="C47" s="31"/>
      <c r="D47" s="29">
        <v>4</v>
      </c>
      <c r="E47" s="29"/>
      <c r="F47" s="32"/>
      <c r="G47" s="20">
        <v>3</v>
      </c>
      <c r="H47" s="20">
        <f t="shared" si="6"/>
        <v>90</v>
      </c>
      <c r="I47" s="22">
        <v>12</v>
      </c>
      <c r="J47" s="26" t="s">
        <v>254</v>
      </c>
      <c r="K47" s="26"/>
      <c r="L47" s="26" t="s">
        <v>48</v>
      </c>
      <c r="M47" s="151">
        <f t="shared" si="7"/>
        <v>78</v>
      </c>
      <c r="N47" s="147"/>
      <c r="O47" s="707"/>
      <c r="P47" s="708"/>
      <c r="Q47" s="21"/>
      <c r="R47" s="713" t="s">
        <v>257</v>
      </c>
      <c r="S47" s="714"/>
      <c r="T47" s="21"/>
      <c r="U47" s="686"/>
      <c r="V47" s="687"/>
      <c r="W47" s="33"/>
      <c r="X47" s="713"/>
      <c r="Y47" s="714"/>
      <c r="Z47" s="48"/>
      <c r="AA47" s="48"/>
      <c r="AB47" s="34"/>
      <c r="AC47" s="36">
        <v>2</v>
      </c>
      <c r="AD47" s="19" t="s">
        <v>309</v>
      </c>
      <c r="AE47" s="431">
        <f>SUMIF(AC$43:AC$66,4,G$43:G$66)</f>
        <v>18.5</v>
      </c>
    </row>
    <row r="48" spans="1:31" s="36" customFormat="1" ht="18.75">
      <c r="A48" s="166" t="s">
        <v>143</v>
      </c>
      <c r="B48" s="37" t="s">
        <v>89</v>
      </c>
      <c r="C48" s="29">
        <v>5</v>
      </c>
      <c r="D48" s="29"/>
      <c r="E48" s="29"/>
      <c r="F48" s="32"/>
      <c r="G48" s="20">
        <v>3</v>
      </c>
      <c r="H48" s="20">
        <f t="shared" si="6"/>
        <v>90</v>
      </c>
      <c r="I48" s="22">
        <v>10</v>
      </c>
      <c r="J48" s="26" t="s">
        <v>103</v>
      </c>
      <c r="K48" s="26"/>
      <c r="L48" s="26" t="s">
        <v>249</v>
      </c>
      <c r="M48" s="151">
        <f t="shared" si="7"/>
        <v>80</v>
      </c>
      <c r="N48" s="147"/>
      <c r="O48" s="707"/>
      <c r="P48" s="708"/>
      <c r="Q48" s="21"/>
      <c r="R48" s="705"/>
      <c r="S48" s="706"/>
      <c r="T48" s="41" t="s">
        <v>251</v>
      </c>
      <c r="U48" s="686"/>
      <c r="V48" s="687"/>
      <c r="W48" s="33"/>
      <c r="X48" s="713"/>
      <c r="Y48" s="714"/>
      <c r="Z48" s="48"/>
      <c r="AA48" s="48"/>
      <c r="AB48" s="34"/>
      <c r="AC48" s="36">
        <v>3</v>
      </c>
      <c r="AD48" s="19" t="s">
        <v>310</v>
      </c>
      <c r="AE48" s="431">
        <f>SUMIF(AC$43:AC$66,5,G$43:G$66)</f>
        <v>5</v>
      </c>
    </row>
    <row r="49" spans="1:29" s="36" customFormat="1" ht="38.25" customHeight="1">
      <c r="A49" s="166" t="s">
        <v>144</v>
      </c>
      <c r="B49" s="37" t="s">
        <v>161</v>
      </c>
      <c r="C49" s="31"/>
      <c r="D49" s="29"/>
      <c r="E49" s="29"/>
      <c r="F49" s="32">
        <v>5</v>
      </c>
      <c r="G49" s="20">
        <v>1</v>
      </c>
      <c r="H49" s="20">
        <f t="shared" si="6"/>
        <v>30</v>
      </c>
      <c r="I49" s="22">
        <v>4</v>
      </c>
      <c r="J49" s="21"/>
      <c r="K49" s="21"/>
      <c r="L49" s="21" t="s">
        <v>40</v>
      </c>
      <c r="M49" s="151">
        <f t="shared" si="7"/>
        <v>26</v>
      </c>
      <c r="N49" s="147"/>
      <c r="O49" s="707"/>
      <c r="P49" s="708"/>
      <c r="Q49" s="21"/>
      <c r="R49" s="705"/>
      <c r="S49" s="706"/>
      <c r="T49" s="33" t="s">
        <v>40</v>
      </c>
      <c r="U49" s="686"/>
      <c r="V49" s="687"/>
      <c r="W49" s="33"/>
      <c r="X49" s="713"/>
      <c r="Y49" s="714"/>
      <c r="Z49" s="48"/>
      <c r="AA49" s="48"/>
      <c r="AB49" s="34"/>
      <c r="AC49" s="36">
        <v>3</v>
      </c>
    </row>
    <row r="50" spans="1:29" s="36" customFormat="1" ht="38.25" customHeight="1">
      <c r="A50" s="166" t="s">
        <v>140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250</v>
      </c>
      <c r="K50" s="26"/>
      <c r="L50" s="26" t="s">
        <v>102</v>
      </c>
      <c r="M50" s="151">
        <f>H50-I50</f>
        <v>138</v>
      </c>
      <c r="N50" s="147"/>
      <c r="O50" s="707"/>
      <c r="P50" s="708"/>
      <c r="Q50" s="33" t="s">
        <v>100</v>
      </c>
      <c r="R50" s="705"/>
      <c r="S50" s="706"/>
      <c r="T50" s="21"/>
      <c r="U50" s="686"/>
      <c r="V50" s="687"/>
      <c r="W50" s="33"/>
      <c r="X50" s="713"/>
      <c r="Y50" s="714"/>
      <c r="Z50" s="48"/>
      <c r="AA50" s="48"/>
      <c r="AB50" s="34"/>
      <c r="AC50" s="36">
        <v>2</v>
      </c>
    </row>
    <row r="51" spans="1:29" s="36" customFormat="1" ht="37.5">
      <c r="A51" s="166" t="s">
        <v>141</v>
      </c>
      <c r="B51" s="37" t="s">
        <v>36</v>
      </c>
      <c r="C51" s="29">
        <v>8</v>
      </c>
      <c r="D51" s="29"/>
      <c r="E51" s="29"/>
      <c r="F51" s="32"/>
      <c r="G51" s="20">
        <v>4</v>
      </c>
      <c r="H51" s="20">
        <f t="shared" si="6"/>
        <v>120</v>
      </c>
      <c r="I51" s="27">
        <v>8</v>
      </c>
      <c r="J51" s="26" t="s">
        <v>99</v>
      </c>
      <c r="K51" s="26" t="s">
        <v>101</v>
      </c>
      <c r="L51" s="26"/>
      <c r="M51" s="151">
        <f t="shared" si="7"/>
        <v>112</v>
      </c>
      <c r="N51" s="147"/>
      <c r="O51" s="707"/>
      <c r="P51" s="708"/>
      <c r="Q51" s="21"/>
      <c r="R51" s="705"/>
      <c r="S51" s="706"/>
      <c r="T51" s="26"/>
      <c r="U51" s="686"/>
      <c r="V51" s="687"/>
      <c r="W51" s="23"/>
      <c r="X51" s="713" t="s">
        <v>103</v>
      </c>
      <c r="Y51" s="714"/>
      <c r="Z51" s="33"/>
      <c r="AA51" s="33"/>
      <c r="AB51" s="34"/>
      <c r="AC51" s="36">
        <v>4</v>
      </c>
    </row>
    <row r="52" spans="1:29" s="36" customFormat="1" ht="37.5">
      <c r="A52" s="166" t="s">
        <v>145</v>
      </c>
      <c r="B52" s="37" t="s">
        <v>53</v>
      </c>
      <c r="C52" s="29">
        <v>6</v>
      </c>
      <c r="D52" s="29"/>
      <c r="E52" s="29"/>
      <c r="F52" s="32"/>
      <c r="G52" s="20">
        <v>5</v>
      </c>
      <c r="H52" s="20">
        <f t="shared" si="6"/>
        <v>150</v>
      </c>
      <c r="I52" s="22">
        <v>10</v>
      </c>
      <c r="J52" s="26" t="s">
        <v>103</v>
      </c>
      <c r="K52" s="26"/>
      <c r="L52" s="26" t="s">
        <v>249</v>
      </c>
      <c r="M52" s="151">
        <f t="shared" si="7"/>
        <v>140</v>
      </c>
      <c r="N52" s="147"/>
      <c r="O52" s="707"/>
      <c r="P52" s="708"/>
      <c r="Q52" s="21" t="s">
        <v>52</v>
      </c>
      <c r="R52" s="705"/>
      <c r="S52" s="706"/>
      <c r="T52" s="21"/>
      <c r="U52" s="713" t="s">
        <v>251</v>
      </c>
      <c r="V52" s="714"/>
      <c r="W52" s="33"/>
      <c r="X52" s="713"/>
      <c r="Y52" s="714"/>
      <c r="Z52" s="48"/>
      <c r="AA52" s="48"/>
      <c r="AB52" s="34"/>
      <c r="AC52" s="36">
        <v>3</v>
      </c>
    </row>
    <row r="53" spans="1:32" s="56" customFormat="1" ht="37.5">
      <c r="A53" s="166" t="s">
        <v>146</v>
      </c>
      <c r="B53" s="254" t="s">
        <v>169</v>
      </c>
      <c r="C53" s="49"/>
      <c r="D53" s="42"/>
      <c r="E53" s="42"/>
      <c r="F53" s="50"/>
      <c r="G53" s="1">
        <f>G54+G55</f>
        <v>3.5</v>
      </c>
      <c r="H53" s="20">
        <f t="shared" si="6"/>
        <v>105</v>
      </c>
      <c r="I53" s="51">
        <v>8</v>
      </c>
      <c r="J53" s="26" t="s">
        <v>103</v>
      </c>
      <c r="K53" s="26"/>
      <c r="L53" s="26"/>
      <c r="M53" s="256">
        <f t="shared" si="7"/>
        <v>97</v>
      </c>
      <c r="N53" s="185"/>
      <c r="O53" s="707"/>
      <c r="P53" s="708"/>
      <c r="Q53" s="52"/>
      <c r="R53" s="705"/>
      <c r="S53" s="706"/>
      <c r="T53" s="52"/>
      <c r="U53" s="753"/>
      <c r="V53" s="754"/>
      <c r="W53" s="53"/>
      <c r="X53" s="713"/>
      <c r="Y53" s="714"/>
      <c r="Z53" s="53"/>
      <c r="AA53" s="54"/>
      <c r="AB53" s="55"/>
      <c r="AF53" s="36"/>
    </row>
    <row r="54" spans="1:32" s="457" customFormat="1" ht="18.75">
      <c r="A54" s="442" t="s">
        <v>170</v>
      </c>
      <c r="B54" s="443" t="s">
        <v>205</v>
      </c>
      <c r="C54" s="444"/>
      <c r="D54" s="445">
        <v>4</v>
      </c>
      <c r="E54" s="446"/>
      <c r="F54" s="446"/>
      <c r="G54" s="525">
        <v>1.5</v>
      </c>
      <c r="H54" s="448">
        <f>G54*30</f>
        <v>45</v>
      </c>
      <c r="I54" s="449">
        <v>4</v>
      </c>
      <c r="J54" s="442" t="s">
        <v>40</v>
      </c>
      <c r="K54" s="450"/>
      <c r="L54" s="450"/>
      <c r="M54" s="451">
        <f>H54-I54</f>
        <v>41</v>
      </c>
      <c r="N54" s="452"/>
      <c r="O54" s="729"/>
      <c r="P54" s="730"/>
      <c r="Q54" s="453"/>
      <c r="R54" s="725" t="s">
        <v>40</v>
      </c>
      <c r="S54" s="726"/>
      <c r="T54" s="453"/>
      <c r="U54" s="755"/>
      <c r="V54" s="756"/>
      <c r="W54" s="454"/>
      <c r="X54" s="717"/>
      <c r="Y54" s="718"/>
      <c r="Z54" s="454"/>
      <c r="AA54" s="455"/>
      <c r="AB54" s="456"/>
      <c r="AC54" s="457">
        <v>2</v>
      </c>
      <c r="AF54" s="458"/>
    </row>
    <row r="55" spans="1:32" s="56" customFormat="1" ht="18.75">
      <c r="A55" s="242" t="s">
        <v>171</v>
      </c>
      <c r="B55" s="255" t="s">
        <v>172</v>
      </c>
      <c r="C55" s="42">
        <v>9</v>
      </c>
      <c r="D55" s="42"/>
      <c r="E55" s="42"/>
      <c r="F55" s="50"/>
      <c r="G55" s="1">
        <v>2</v>
      </c>
      <c r="H55" s="20">
        <f t="shared" si="6"/>
        <v>60</v>
      </c>
      <c r="I55" s="51">
        <v>4</v>
      </c>
      <c r="J55" s="26" t="s">
        <v>40</v>
      </c>
      <c r="K55" s="26"/>
      <c r="L55" s="26"/>
      <c r="M55" s="256">
        <f>H55-I55</f>
        <v>56</v>
      </c>
      <c r="N55" s="185"/>
      <c r="O55" s="707"/>
      <c r="P55" s="708"/>
      <c r="Q55" s="52"/>
      <c r="R55" s="705"/>
      <c r="S55" s="706"/>
      <c r="T55" s="52"/>
      <c r="U55" s="753"/>
      <c r="V55" s="754"/>
      <c r="W55" s="53"/>
      <c r="X55" s="713"/>
      <c r="Y55" s="714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6" t="s">
        <v>147</v>
      </c>
      <c r="B56" s="37" t="s">
        <v>55</v>
      </c>
      <c r="C56" s="31"/>
      <c r="D56" s="29"/>
      <c r="E56" s="29"/>
      <c r="F56" s="32"/>
      <c r="G56" s="20">
        <f>G57+G58</f>
        <v>6</v>
      </c>
      <c r="H56" s="20">
        <f t="shared" si="6"/>
        <v>180</v>
      </c>
      <c r="I56" s="22">
        <f>J56+K56+L56</f>
        <v>22</v>
      </c>
      <c r="J56" s="26" t="s">
        <v>288</v>
      </c>
      <c r="K56" s="26"/>
      <c r="L56" s="26" t="s">
        <v>47</v>
      </c>
      <c r="M56" s="151">
        <f t="shared" si="7"/>
        <v>158</v>
      </c>
      <c r="N56" s="147"/>
      <c r="O56" s="707"/>
      <c r="P56" s="708"/>
      <c r="Q56" s="21"/>
      <c r="R56" s="705"/>
      <c r="S56" s="706"/>
      <c r="T56" s="26"/>
      <c r="U56" s="753"/>
      <c r="V56" s="754"/>
      <c r="W56" s="23"/>
      <c r="X56" s="713"/>
      <c r="Y56" s="714"/>
      <c r="Z56" s="33"/>
      <c r="AA56" s="33"/>
      <c r="AB56" s="34"/>
    </row>
    <row r="57" spans="1:29" s="36" customFormat="1" ht="18.75">
      <c r="A57" s="166" t="s">
        <v>149</v>
      </c>
      <c r="B57" s="37" t="s">
        <v>55</v>
      </c>
      <c r="C57" s="31"/>
      <c r="D57" s="29">
        <v>8</v>
      </c>
      <c r="E57" s="29"/>
      <c r="F57" s="32"/>
      <c r="G57" s="20">
        <v>3</v>
      </c>
      <c r="H57" s="20">
        <f t="shared" si="6"/>
        <v>90</v>
      </c>
      <c r="I57" s="22">
        <v>12</v>
      </c>
      <c r="J57" s="26" t="s">
        <v>254</v>
      </c>
      <c r="K57" s="26"/>
      <c r="L57" s="26" t="s">
        <v>48</v>
      </c>
      <c r="M57" s="151">
        <f t="shared" si="7"/>
        <v>78</v>
      </c>
      <c r="N57" s="147"/>
      <c r="O57" s="707"/>
      <c r="P57" s="708"/>
      <c r="Q57" s="21"/>
      <c r="R57" s="705"/>
      <c r="S57" s="706"/>
      <c r="T57" s="26"/>
      <c r="U57" s="753"/>
      <c r="V57" s="754"/>
      <c r="W57" s="23"/>
      <c r="X57" s="713" t="s">
        <v>257</v>
      </c>
      <c r="Y57" s="714"/>
      <c r="Z57" s="33"/>
      <c r="AA57" s="33"/>
      <c r="AB57" s="34"/>
      <c r="AC57" s="36">
        <v>4</v>
      </c>
    </row>
    <row r="58" spans="1:32" s="46" customFormat="1" ht="18.75">
      <c r="A58" s="166" t="s">
        <v>150</v>
      </c>
      <c r="B58" s="37" t="s">
        <v>55</v>
      </c>
      <c r="C58" s="29">
        <v>9</v>
      </c>
      <c r="D58" s="29"/>
      <c r="E58" s="29"/>
      <c r="F58" s="32"/>
      <c r="G58" s="20">
        <v>3</v>
      </c>
      <c r="H58" s="20">
        <f t="shared" si="6"/>
        <v>90</v>
      </c>
      <c r="I58" s="22">
        <v>10</v>
      </c>
      <c r="J58" s="26" t="s">
        <v>103</v>
      </c>
      <c r="K58" s="26"/>
      <c r="L58" s="26" t="s">
        <v>249</v>
      </c>
      <c r="M58" s="151">
        <f t="shared" si="7"/>
        <v>80</v>
      </c>
      <c r="N58" s="147"/>
      <c r="O58" s="707"/>
      <c r="P58" s="708"/>
      <c r="Q58" s="21"/>
      <c r="R58" s="705"/>
      <c r="S58" s="706"/>
      <c r="T58" s="26"/>
      <c r="U58" s="753"/>
      <c r="V58" s="754"/>
      <c r="W58" s="23"/>
      <c r="X58" s="713"/>
      <c r="Y58" s="714"/>
      <c r="Z58" s="33" t="s">
        <v>251</v>
      </c>
      <c r="AA58" s="33"/>
      <c r="AB58" s="34"/>
      <c r="AC58" s="46">
        <v>5</v>
      </c>
      <c r="AF58" s="36"/>
    </row>
    <row r="59" spans="1:32" s="46" customFormat="1" ht="19.5" customHeight="1">
      <c r="A59" s="166" t="s">
        <v>148</v>
      </c>
      <c r="B59" s="47" t="s">
        <v>32</v>
      </c>
      <c r="C59" s="29"/>
      <c r="D59" s="31"/>
      <c r="E59" s="31"/>
      <c r="F59" s="32"/>
      <c r="G59" s="526">
        <f>G60+G61+G62</f>
        <v>10</v>
      </c>
      <c r="H59" s="526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526">
        <f>M60+M61+M62</f>
        <v>272</v>
      </c>
      <c r="N59" s="147"/>
      <c r="O59" s="707"/>
      <c r="P59" s="708"/>
      <c r="Q59" s="21"/>
      <c r="R59" s="705"/>
      <c r="S59" s="706"/>
      <c r="T59" s="21"/>
      <c r="U59" s="753"/>
      <c r="V59" s="754"/>
      <c r="W59" s="33"/>
      <c r="X59" s="695"/>
      <c r="Y59" s="696"/>
      <c r="Z59" s="48"/>
      <c r="AA59" s="48"/>
      <c r="AB59" s="34"/>
      <c r="AF59" s="36"/>
    </row>
    <row r="60" spans="1:32" s="46" customFormat="1" ht="19.5" customHeight="1">
      <c r="A60" s="166" t="s">
        <v>151</v>
      </c>
      <c r="B60" s="47" t="s">
        <v>32</v>
      </c>
      <c r="C60" s="29"/>
      <c r="D60" s="29">
        <v>6</v>
      </c>
      <c r="E60" s="31"/>
      <c r="F60" s="32"/>
      <c r="G60" s="1">
        <v>4.5</v>
      </c>
      <c r="H60" s="20">
        <f>G60*30</f>
        <v>135</v>
      </c>
      <c r="I60" s="22">
        <v>12</v>
      </c>
      <c r="J60" s="26" t="s">
        <v>254</v>
      </c>
      <c r="K60" s="26"/>
      <c r="L60" s="26" t="s">
        <v>48</v>
      </c>
      <c r="M60" s="151">
        <f t="shared" si="7"/>
        <v>123</v>
      </c>
      <c r="N60" s="147"/>
      <c r="O60" s="707"/>
      <c r="P60" s="708"/>
      <c r="Q60" s="21"/>
      <c r="R60" s="705"/>
      <c r="S60" s="706"/>
      <c r="T60" s="21"/>
      <c r="U60" s="713" t="s">
        <v>257</v>
      </c>
      <c r="V60" s="714"/>
      <c r="W60" s="33"/>
      <c r="X60" s="695"/>
      <c r="Y60" s="696"/>
      <c r="Z60" s="48"/>
      <c r="AA60" s="48"/>
      <c r="AB60" s="34"/>
      <c r="AC60" s="46">
        <v>3</v>
      </c>
      <c r="AF60" s="36"/>
    </row>
    <row r="61" spans="1:29" s="36" customFormat="1" ht="19.5" customHeight="1">
      <c r="A61" s="166" t="s">
        <v>152</v>
      </c>
      <c r="B61" s="47" t="s">
        <v>32</v>
      </c>
      <c r="C61" s="29">
        <v>7</v>
      </c>
      <c r="D61" s="31"/>
      <c r="E61" s="31"/>
      <c r="F61" s="32"/>
      <c r="G61" s="1">
        <v>4.5</v>
      </c>
      <c r="H61" s="20">
        <f aca="true" t="shared" si="8" ref="H61:H66">G61*30</f>
        <v>135</v>
      </c>
      <c r="I61" s="22">
        <v>12</v>
      </c>
      <c r="J61" s="26" t="s">
        <v>254</v>
      </c>
      <c r="K61" s="26"/>
      <c r="L61" s="26" t="s">
        <v>48</v>
      </c>
      <c r="M61" s="151">
        <f aca="true" t="shared" si="9" ref="M61:M66">H61-I61</f>
        <v>123</v>
      </c>
      <c r="N61" s="147"/>
      <c r="O61" s="707"/>
      <c r="P61" s="708"/>
      <c r="Q61" s="21"/>
      <c r="R61" s="705"/>
      <c r="S61" s="706"/>
      <c r="T61" s="21"/>
      <c r="U61" s="705"/>
      <c r="V61" s="706"/>
      <c r="W61" s="33" t="s">
        <v>257</v>
      </c>
      <c r="X61" s="695"/>
      <c r="Y61" s="696"/>
      <c r="Z61" s="48"/>
      <c r="AA61" s="48"/>
      <c r="AB61" s="34"/>
      <c r="AC61" s="36">
        <v>4</v>
      </c>
    </row>
    <row r="62" spans="1:29" s="36" customFormat="1" ht="18.75">
      <c r="A62" s="166" t="s">
        <v>153</v>
      </c>
      <c r="B62" s="47" t="s">
        <v>159</v>
      </c>
      <c r="C62" s="29"/>
      <c r="D62" s="31"/>
      <c r="E62" s="31"/>
      <c r="F62" s="32">
        <v>7</v>
      </c>
      <c r="G62" s="1">
        <v>1</v>
      </c>
      <c r="H62" s="20">
        <f t="shared" si="8"/>
        <v>30</v>
      </c>
      <c r="I62" s="22">
        <v>4</v>
      </c>
      <c r="J62" s="21"/>
      <c r="K62" s="21"/>
      <c r="L62" s="21" t="s">
        <v>40</v>
      </c>
      <c r="M62" s="151">
        <f t="shared" si="9"/>
        <v>26</v>
      </c>
      <c r="N62" s="147"/>
      <c r="O62" s="707"/>
      <c r="P62" s="708"/>
      <c r="Q62" s="21"/>
      <c r="R62" s="705"/>
      <c r="S62" s="706"/>
      <c r="T62" s="21"/>
      <c r="U62" s="705"/>
      <c r="V62" s="706"/>
      <c r="W62" s="33" t="s">
        <v>40</v>
      </c>
      <c r="X62" s="695"/>
      <c r="Y62" s="696"/>
      <c r="Z62" s="48"/>
      <c r="AA62" s="48"/>
      <c r="AB62" s="34"/>
      <c r="AC62" s="36">
        <v>4</v>
      </c>
    </row>
    <row r="63" spans="1:28" s="36" customFormat="1" ht="19.5" customHeight="1">
      <c r="A63" s="166" t="s">
        <v>154</v>
      </c>
      <c r="B63" s="37" t="s">
        <v>34</v>
      </c>
      <c r="C63" s="31"/>
      <c r="D63" s="29"/>
      <c r="E63" s="29"/>
      <c r="F63" s="32"/>
      <c r="G63" s="20">
        <f>G64+G65+G66</f>
        <v>6</v>
      </c>
      <c r="H63" s="20">
        <f t="shared" si="8"/>
        <v>180</v>
      </c>
      <c r="I63" s="22">
        <f>J63+K63+L63</f>
        <v>28</v>
      </c>
      <c r="J63" s="26" t="s">
        <v>288</v>
      </c>
      <c r="K63" s="26"/>
      <c r="L63" s="26" t="s">
        <v>42</v>
      </c>
      <c r="M63" s="151">
        <f>H63-I63</f>
        <v>152</v>
      </c>
      <c r="N63" s="147"/>
      <c r="O63" s="707"/>
      <c r="P63" s="708"/>
      <c r="Q63" s="21"/>
      <c r="R63" s="705"/>
      <c r="S63" s="706"/>
      <c r="T63" s="26"/>
      <c r="U63" s="705"/>
      <c r="V63" s="706"/>
      <c r="W63" s="23"/>
      <c r="X63" s="695"/>
      <c r="Y63" s="696"/>
      <c r="Z63" s="48"/>
      <c r="AA63" s="48"/>
      <c r="AB63" s="34"/>
    </row>
    <row r="64" spans="1:32" s="46" customFormat="1" ht="19.5" customHeight="1">
      <c r="A64" s="166" t="s">
        <v>155</v>
      </c>
      <c r="B64" s="37" t="s">
        <v>34</v>
      </c>
      <c r="C64" s="31"/>
      <c r="D64" s="29">
        <v>5</v>
      </c>
      <c r="E64" s="29"/>
      <c r="F64" s="32"/>
      <c r="G64" s="20">
        <v>2.5</v>
      </c>
      <c r="H64" s="20">
        <f t="shared" si="8"/>
        <v>75</v>
      </c>
      <c r="I64" s="22">
        <v>12</v>
      </c>
      <c r="J64" s="26" t="s">
        <v>254</v>
      </c>
      <c r="K64" s="26"/>
      <c r="L64" s="26" t="s">
        <v>48</v>
      </c>
      <c r="M64" s="151">
        <f>H64-I64</f>
        <v>63</v>
      </c>
      <c r="N64" s="147"/>
      <c r="O64" s="707"/>
      <c r="P64" s="708"/>
      <c r="Q64" s="21"/>
      <c r="R64" s="705"/>
      <c r="S64" s="706"/>
      <c r="T64" s="33" t="s">
        <v>257</v>
      </c>
      <c r="U64" s="705"/>
      <c r="V64" s="706"/>
      <c r="W64" s="23"/>
      <c r="X64" s="695"/>
      <c r="Y64" s="696"/>
      <c r="Z64" s="48"/>
      <c r="AA64" s="48"/>
      <c r="AB64" s="34"/>
      <c r="AC64" s="46">
        <v>3</v>
      </c>
      <c r="AF64" s="36"/>
    </row>
    <row r="65" spans="1:29" s="36" customFormat="1" ht="19.5" customHeight="1">
      <c r="A65" s="166" t="s">
        <v>156</v>
      </c>
      <c r="B65" s="37" t="s">
        <v>34</v>
      </c>
      <c r="C65" s="29">
        <v>6</v>
      </c>
      <c r="D65" s="29"/>
      <c r="E65" s="29"/>
      <c r="F65" s="32"/>
      <c r="G65" s="20">
        <v>2.5</v>
      </c>
      <c r="H65" s="20">
        <f t="shared" si="8"/>
        <v>75</v>
      </c>
      <c r="I65" s="22">
        <v>12</v>
      </c>
      <c r="J65" s="26" t="s">
        <v>254</v>
      </c>
      <c r="K65" s="26"/>
      <c r="L65" s="26" t="s">
        <v>48</v>
      </c>
      <c r="M65" s="151">
        <f t="shared" si="9"/>
        <v>63</v>
      </c>
      <c r="N65" s="147"/>
      <c r="O65" s="707"/>
      <c r="P65" s="708"/>
      <c r="Q65" s="21"/>
      <c r="R65" s="705"/>
      <c r="S65" s="706"/>
      <c r="T65" s="26"/>
      <c r="U65" s="713" t="s">
        <v>257</v>
      </c>
      <c r="V65" s="714"/>
      <c r="W65" s="23"/>
      <c r="X65" s="695"/>
      <c r="Y65" s="696"/>
      <c r="Z65" s="48"/>
      <c r="AA65" s="48"/>
      <c r="AB65" s="34"/>
      <c r="AC65" s="36">
        <v>3</v>
      </c>
    </row>
    <row r="66" spans="1:29" s="36" customFormat="1" ht="39.75" customHeight="1" thickBot="1">
      <c r="A66" s="176" t="s">
        <v>157</v>
      </c>
      <c r="B66" s="191" t="s">
        <v>160</v>
      </c>
      <c r="C66" s="179"/>
      <c r="D66" s="178"/>
      <c r="E66" s="178"/>
      <c r="F66" s="180">
        <v>6</v>
      </c>
      <c r="G66" s="155">
        <v>1</v>
      </c>
      <c r="H66" s="155">
        <f t="shared" si="8"/>
        <v>30</v>
      </c>
      <c r="I66" s="156">
        <v>4</v>
      </c>
      <c r="J66" s="159"/>
      <c r="K66" s="159"/>
      <c r="L66" s="159" t="s">
        <v>40</v>
      </c>
      <c r="M66" s="157">
        <f t="shared" si="9"/>
        <v>26</v>
      </c>
      <c r="N66" s="192"/>
      <c r="O66" s="737"/>
      <c r="P66" s="738"/>
      <c r="Q66" s="159"/>
      <c r="R66" s="705"/>
      <c r="S66" s="706"/>
      <c r="T66" s="159"/>
      <c r="U66" s="743" t="s">
        <v>40</v>
      </c>
      <c r="V66" s="744"/>
      <c r="W66" s="181"/>
      <c r="X66" s="695"/>
      <c r="Y66" s="696"/>
      <c r="Z66" s="193"/>
      <c r="AA66" s="193"/>
      <c r="AB66" s="182"/>
      <c r="AC66" s="36">
        <v>3</v>
      </c>
    </row>
    <row r="67" spans="1:28" s="36" customFormat="1" ht="18.75" customHeight="1" thickBot="1">
      <c r="A67" s="832" t="s">
        <v>77</v>
      </c>
      <c r="B67" s="833"/>
      <c r="C67" s="302"/>
      <c r="D67" s="302"/>
      <c r="E67" s="302"/>
      <c r="F67" s="134"/>
      <c r="G67" s="303">
        <f>G43+G50+G46+G51+G52+G53+G56+G59+G63</f>
        <v>52.5</v>
      </c>
      <c r="H67" s="303">
        <f>H43+H50+H46+H51+H52+H53+H56+H59+H63</f>
        <v>1575</v>
      </c>
      <c r="I67" s="303">
        <f>I43+I50+I46+I51+I52+I53+I56+I59+I63</f>
        <v>164</v>
      </c>
      <c r="J67" s="304"/>
      <c r="K67" s="304"/>
      <c r="L67" s="304"/>
      <c r="M67" s="305">
        <f>M43+M50+M46+M51+M52+M53+M56+M59+M63</f>
        <v>1411</v>
      </c>
      <c r="N67" s="306"/>
      <c r="O67" s="757"/>
      <c r="P67" s="758"/>
      <c r="Q67" s="307" t="s">
        <v>100</v>
      </c>
      <c r="R67" s="723" t="s">
        <v>284</v>
      </c>
      <c r="S67" s="724"/>
      <c r="T67" s="307" t="s">
        <v>289</v>
      </c>
      <c r="U67" s="715" t="s">
        <v>290</v>
      </c>
      <c r="V67" s="716"/>
      <c r="W67" s="299" t="s">
        <v>291</v>
      </c>
      <c r="X67" s="715" t="s">
        <v>292</v>
      </c>
      <c r="Y67" s="716"/>
      <c r="Z67" s="299" t="s">
        <v>293</v>
      </c>
      <c r="AA67" s="308"/>
      <c r="AB67" s="64"/>
    </row>
    <row r="68" spans="1:28" s="36" customFormat="1" ht="25.5" customHeight="1" thickBot="1">
      <c r="A68" s="851" t="s">
        <v>79</v>
      </c>
      <c r="B68" s="852"/>
      <c r="C68" s="309"/>
      <c r="D68" s="309"/>
      <c r="E68" s="309"/>
      <c r="F68" s="60"/>
      <c r="G68" s="310">
        <f>G25+G41+G67</f>
        <v>143</v>
      </c>
      <c r="H68" s="310">
        <f>H25+H41+H67+H118</f>
        <v>4290</v>
      </c>
      <c r="I68" s="310">
        <f>I25+I41+I67+I118</f>
        <v>342</v>
      </c>
      <c r="J68" s="310"/>
      <c r="K68" s="310"/>
      <c r="L68" s="310"/>
      <c r="M68" s="310">
        <f>M25+M41+M67+M118</f>
        <v>3948</v>
      </c>
      <c r="N68" s="310"/>
      <c r="O68" s="684"/>
      <c r="P68" s="685"/>
      <c r="Q68" s="310"/>
      <c r="R68" s="684"/>
      <c r="S68" s="685"/>
      <c r="T68" s="310"/>
      <c r="U68" s="684"/>
      <c r="V68" s="685"/>
      <c r="W68" s="310"/>
      <c r="X68" s="310"/>
      <c r="Y68" s="310"/>
      <c r="Z68" s="310"/>
      <c r="AA68" s="310"/>
      <c r="AB68" s="311"/>
    </row>
    <row r="69" spans="1:28" s="36" customFormat="1" ht="24.75" customHeight="1" thickBot="1">
      <c r="A69" s="848" t="s">
        <v>173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50"/>
    </row>
    <row r="70" spans="1:25" s="244" customFormat="1" ht="19.5" customHeight="1" thickBot="1">
      <c r="A70" s="771" t="s">
        <v>174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772"/>
      <c r="Y70" s="773"/>
    </row>
    <row r="71" spans="1:31" s="36" customFormat="1" ht="36" customHeight="1">
      <c r="A71" s="23" t="s">
        <v>175</v>
      </c>
      <c r="B71" s="194" t="s">
        <v>69</v>
      </c>
      <c r="C71" s="199">
        <v>9</v>
      </c>
      <c r="D71" s="188"/>
      <c r="E71" s="188"/>
      <c r="F71" s="189"/>
      <c r="G71" s="148">
        <v>3</v>
      </c>
      <c r="H71" s="148">
        <f>G71*30</f>
        <v>90</v>
      </c>
      <c r="I71" s="150">
        <v>4</v>
      </c>
      <c r="J71" s="196" t="s">
        <v>103</v>
      </c>
      <c r="K71" s="196"/>
      <c r="L71" s="196"/>
      <c r="M71" s="165">
        <f>H71-I71</f>
        <v>86</v>
      </c>
      <c r="N71" s="152"/>
      <c r="O71" s="749"/>
      <c r="P71" s="750"/>
      <c r="Q71" s="149"/>
      <c r="R71" s="741"/>
      <c r="S71" s="742"/>
      <c r="T71" s="190"/>
      <c r="U71" s="747"/>
      <c r="V71" s="748"/>
      <c r="W71" s="153"/>
      <c r="X71" s="751"/>
      <c r="Y71" s="752"/>
      <c r="Z71" s="197" t="s">
        <v>103</v>
      </c>
      <c r="AA71" s="197"/>
      <c r="AB71" s="95"/>
      <c r="AD71" s="19" t="s">
        <v>311</v>
      </c>
      <c r="AE71" s="431">
        <f>G71</f>
        <v>3</v>
      </c>
    </row>
    <row r="72" spans="1:31" s="36" customFormat="1" ht="19.5" thickBot="1">
      <c r="A72" s="23" t="s">
        <v>176</v>
      </c>
      <c r="B72" s="240" t="s">
        <v>29</v>
      </c>
      <c r="C72" s="178">
        <v>4</v>
      </c>
      <c r="D72" s="178"/>
      <c r="E72" s="178"/>
      <c r="F72" s="180"/>
      <c r="G72" s="155">
        <v>6</v>
      </c>
      <c r="H72" s="218">
        <f>G72*30</f>
        <v>180</v>
      </c>
      <c r="I72" s="22">
        <v>12</v>
      </c>
      <c r="J72" s="26" t="s">
        <v>254</v>
      </c>
      <c r="K72" s="26"/>
      <c r="L72" s="26" t="s">
        <v>48</v>
      </c>
      <c r="M72" s="157">
        <f>H72-I72</f>
        <v>168</v>
      </c>
      <c r="N72" s="332"/>
      <c r="O72" s="737"/>
      <c r="P72" s="738"/>
      <c r="Q72" s="333"/>
      <c r="R72" s="743" t="s">
        <v>257</v>
      </c>
      <c r="S72" s="744"/>
      <c r="T72" s="333"/>
      <c r="U72" s="699"/>
      <c r="V72" s="700"/>
      <c r="W72" s="334"/>
      <c r="X72" s="731"/>
      <c r="Y72" s="732"/>
      <c r="Z72" s="335"/>
      <c r="AA72" s="335"/>
      <c r="AB72" s="336"/>
      <c r="AD72" s="19" t="s">
        <v>312</v>
      </c>
      <c r="AE72" s="431">
        <f>G72</f>
        <v>6</v>
      </c>
    </row>
    <row r="73" spans="1:31" s="76" customFormat="1" ht="39.75" customHeight="1" thickBot="1">
      <c r="A73" s="832" t="s">
        <v>195</v>
      </c>
      <c r="B73" s="833"/>
      <c r="C73" s="312"/>
      <c r="D73" s="312"/>
      <c r="E73" s="312"/>
      <c r="F73" s="241"/>
      <c r="G73" s="313">
        <f>G71+G72</f>
        <v>9</v>
      </c>
      <c r="H73" s="314">
        <f>H71+H72</f>
        <v>270</v>
      </c>
      <c r="I73" s="314">
        <f>I71+I72</f>
        <v>16</v>
      </c>
      <c r="J73" s="314"/>
      <c r="K73" s="314"/>
      <c r="L73" s="314"/>
      <c r="M73" s="315">
        <f>M71+M72</f>
        <v>254</v>
      </c>
      <c r="N73" s="326"/>
      <c r="O73" s="739"/>
      <c r="P73" s="740"/>
      <c r="Q73" s="327"/>
      <c r="R73" s="745" t="s">
        <v>257</v>
      </c>
      <c r="S73" s="746"/>
      <c r="T73" s="328"/>
      <c r="U73" s="723"/>
      <c r="V73" s="724"/>
      <c r="W73" s="329"/>
      <c r="X73" s="733"/>
      <c r="Y73" s="734"/>
      <c r="Z73" s="527" t="s">
        <v>103</v>
      </c>
      <c r="AA73" s="330"/>
      <c r="AB73" s="331"/>
      <c r="AD73" s="19"/>
      <c r="AE73" s="431"/>
    </row>
    <row r="74" spans="1:31" s="36" customFormat="1" ht="19.5" thickBot="1">
      <c r="A74" s="820" t="s">
        <v>177</v>
      </c>
      <c r="B74" s="821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  <c r="AA74" s="821"/>
      <c r="AB74" s="822"/>
      <c r="AD74" s="19"/>
      <c r="AE74" s="431"/>
    </row>
    <row r="75" spans="1:31" s="36" customFormat="1" ht="19.5" thickBot="1">
      <c r="A75" s="820" t="s">
        <v>196</v>
      </c>
      <c r="B75" s="821"/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2"/>
      <c r="AD75" s="19"/>
      <c r="AE75" s="431"/>
    </row>
    <row r="76" spans="1:31" s="36" customFormat="1" ht="39.75" customHeight="1">
      <c r="A76" s="246" t="s">
        <v>178</v>
      </c>
      <c r="B76" s="198" t="s">
        <v>59</v>
      </c>
      <c r="C76" s="195"/>
      <c r="D76" s="199">
        <v>6</v>
      </c>
      <c r="E76" s="199"/>
      <c r="F76" s="189"/>
      <c r="G76" s="200">
        <v>3</v>
      </c>
      <c r="H76" s="148">
        <f>G76*30</f>
        <v>90</v>
      </c>
      <c r="I76" s="27">
        <v>8</v>
      </c>
      <c r="J76" s="26" t="s">
        <v>99</v>
      </c>
      <c r="K76" s="26"/>
      <c r="L76" s="26" t="s">
        <v>101</v>
      </c>
      <c r="M76" s="165">
        <f aca="true" t="shared" si="10" ref="M76:M93">H76-I76</f>
        <v>82</v>
      </c>
      <c r="N76" s="204"/>
      <c r="O76" s="735"/>
      <c r="P76" s="736"/>
      <c r="Q76" s="201"/>
      <c r="R76" s="727"/>
      <c r="S76" s="728"/>
      <c r="T76" s="205"/>
      <c r="U76" s="719" t="s">
        <v>103</v>
      </c>
      <c r="V76" s="720"/>
      <c r="W76" s="197"/>
      <c r="X76" s="719"/>
      <c r="Y76" s="720"/>
      <c r="Z76" s="206"/>
      <c r="AA76" s="206"/>
      <c r="AB76" s="95"/>
      <c r="AC76" s="36">
        <v>3</v>
      </c>
      <c r="AD76" s="19" t="s">
        <v>306</v>
      </c>
      <c r="AE76" s="431">
        <f>SUMIF(AC$76:AC$93,1,G$76:G$93)</f>
        <v>0</v>
      </c>
    </row>
    <row r="77" spans="1:31" s="36" customFormat="1" ht="19.5" customHeight="1">
      <c r="A77" s="245" t="s">
        <v>179</v>
      </c>
      <c r="B77" s="77" t="s">
        <v>38</v>
      </c>
      <c r="C77" s="31"/>
      <c r="D77" s="29"/>
      <c r="E77" s="29"/>
      <c r="F77" s="32"/>
      <c r="G77" s="20">
        <f>G78+G79+G80</f>
        <v>6</v>
      </c>
      <c r="H77" s="20">
        <f aca="true" t="shared" si="11" ref="H77:H93">G77*30</f>
        <v>180</v>
      </c>
      <c r="I77" s="22">
        <f>J77+K77+L77</f>
        <v>32</v>
      </c>
      <c r="J77" s="26" t="s">
        <v>288</v>
      </c>
      <c r="K77" s="26" t="s">
        <v>48</v>
      </c>
      <c r="L77" s="26" t="s">
        <v>42</v>
      </c>
      <c r="M77" s="151">
        <f t="shared" si="10"/>
        <v>148</v>
      </c>
      <c r="N77" s="154"/>
      <c r="O77" s="707"/>
      <c r="P77" s="708"/>
      <c r="Q77" s="21"/>
      <c r="R77" s="705"/>
      <c r="S77" s="706"/>
      <c r="T77" s="26"/>
      <c r="U77" s="686"/>
      <c r="V77" s="687"/>
      <c r="W77" s="23"/>
      <c r="X77" s="695"/>
      <c r="Y77" s="696"/>
      <c r="Z77" s="33"/>
      <c r="AA77" s="35"/>
      <c r="AB77" s="98"/>
      <c r="AD77" s="19" t="s">
        <v>307</v>
      </c>
      <c r="AE77" s="431">
        <f>SUMIF(AC$76:AC$93,2,G$76:G$93)</f>
        <v>3</v>
      </c>
    </row>
    <row r="78" spans="1:31" s="36" customFormat="1" ht="19.5" customHeight="1">
      <c r="A78" s="202" t="s">
        <v>180</v>
      </c>
      <c r="B78" s="77" t="s">
        <v>38</v>
      </c>
      <c r="C78" s="31"/>
      <c r="D78" s="29">
        <v>8</v>
      </c>
      <c r="E78" s="29"/>
      <c r="F78" s="32"/>
      <c r="G78" s="20">
        <v>2.5</v>
      </c>
      <c r="H78" s="20">
        <f t="shared" si="11"/>
        <v>75</v>
      </c>
      <c r="I78" s="22">
        <v>12</v>
      </c>
      <c r="J78" s="26" t="s">
        <v>103</v>
      </c>
      <c r="K78" s="26" t="s">
        <v>40</v>
      </c>
      <c r="L78" s="26"/>
      <c r="M78" s="151">
        <f t="shared" si="10"/>
        <v>63</v>
      </c>
      <c r="N78" s="154"/>
      <c r="O78" s="707"/>
      <c r="P78" s="708"/>
      <c r="Q78" s="21"/>
      <c r="R78" s="705"/>
      <c r="S78" s="706"/>
      <c r="T78" s="26"/>
      <c r="U78" s="686"/>
      <c r="V78" s="687"/>
      <c r="W78" s="23"/>
      <c r="X78" s="713" t="s">
        <v>257</v>
      </c>
      <c r="Y78" s="714"/>
      <c r="Z78" s="33"/>
      <c r="AA78" s="35"/>
      <c r="AB78" s="98"/>
      <c r="AC78" s="36">
        <v>4</v>
      </c>
      <c r="AD78" s="19" t="s">
        <v>308</v>
      </c>
      <c r="AE78" s="431">
        <f>SUMIF(AC$76:AC$93,3,G$76:G$93)</f>
        <v>9.5</v>
      </c>
    </row>
    <row r="79" spans="1:31" s="36" customFormat="1" ht="19.5" customHeight="1">
      <c r="A79" s="202" t="s">
        <v>181</v>
      </c>
      <c r="B79" s="77" t="s">
        <v>38</v>
      </c>
      <c r="C79" s="29">
        <v>9</v>
      </c>
      <c r="D79" s="29"/>
      <c r="E79" s="29"/>
      <c r="F79" s="32"/>
      <c r="G79" s="20">
        <v>2.5</v>
      </c>
      <c r="H79" s="20">
        <f t="shared" si="11"/>
        <v>75</v>
      </c>
      <c r="I79" s="22">
        <v>12</v>
      </c>
      <c r="J79" s="26" t="s">
        <v>254</v>
      </c>
      <c r="K79" s="26"/>
      <c r="L79" s="26" t="s">
        <v>48</v>
      </c>
      <c r="M79" s="151">
        <f t="shared" si="10"/>
        <v>63</v>
      </c>
      <c r="N79" s="154"/>
      <c r="O79" s="707"/>
      <c r="P79" s="708"/>
      <c r="Q79" s="21"/>
      <c r="R79" s="705"/>
      <c r="S79" s="706"/>
      <c r="T79" s="26"/>
      <c r="U79" s="686"/>
      <c r="V79" s="687"/>
      <c r="W79" s="23"/>
      <c r="X79" s="695"/>
      <c r="Y79" s="696"/>
      <c r="Z79" s="33" t="s">
        <v>257</v>
      </c>
      <c r="AA79" s="35"/>
      <c r="AB79" s="98"/>
      <c r="AC79" s="36">
        <v>5</v>
      </c>
      <c r="AD79" s="19" t="s">
        <v>309</v>
      </c>
      <c r="AE79" s="431">
        <f>SUMIF(AC$76:AC$93,4,G$76:G$93)</f>
        <v>17.5</v>
      </c>
    </row>
    <row r="80" spans="1:31" s="36" customFormat="1" ht="39.75" customHeight="1">
      <c r="A80" s="202" t="s">
        <v>182</v>
      </c>
      <c r="B80" s="77" t="s">
        <v>162</v>
      </c>
      <c r="C80" s="31"/>
      <c r="D80" s="29"/>
      <c r="E80" s="29">
        <v>9</v>
      </c>
      <c r="F80" s="32"/>
      <c r="G80" s="20">
        <v>1</v>
      </c>
      <c r="H80" s="20">
        <f t="shared" si="11"/>
        <v>30</v>
      </c>
      <c r="I80" s="22">
        <v>8</v>
      </c>
      <c r="J80" s="26"/>
      <c r="K80" s="26"/>
      <c r="L80" s="26" t="s">
        <v>294</v>
      </c>
      <c r="M80" s="151">
        <f t="shared" si="10"/>
        <v>22</v>
      </c>
      <c r="N80" s="154"/>
      <c r="O80" s="707"/>
      <c r="P80" s="708"/>
      <c r="Q80" s="21"/>
      <c r="R80" s="705"/>
      <c r="S80" s="706"/>
      <c r="T80" s="26"/>
      <c r="U80" s="686"/>
      <c r="V80" s="687"/>
      <c r="W80" s="23"/>
      <c r="X80" s="695"/>
      <c r="Y80" s="696"/>
      <c r="Z80" s="33" t="s">
        <v>294</v>
      </c>
      <c r="AA80" s="35"/>
      <c r="AB80" s="98"/>
      <c r="AC80" s="36">
        <v>5</v>
      </c>
      <c r="AD80" s="19" t="s">
        <v>310</v>
      </c>
      <c r="AE80" s="431">
        <f>SUMIF(AC$76:AC$93,5,G$76:G$93)</f>
        <v>17.5</v>
      </c>
    </row>
    <row r="81" spans="1:29" s="36" customFormat="1" ht="39.75" customHeight="1">
      <c r="A81" s="243" t="s">
        <v>183</v>
      </c>
      <c r="B81" s="75" t="s">
        <v>60</v>
      </c>
      <c r="C81" s="29">
        <v>6</v>
      </c>
      <c r="D81" s="29"/>
      <c r="E81" s="29"/>
      <c r="F81" s="32"/>
      <c r="G81" s="20">
        <v>3.5</v>
      </c>
      <c r="H81" s="20">
        <f>G81*30</f>
        <v>105</v>
      </c>
      <c r="I81" s="22">
        <v>8</v>
      </c>
      <c r="J81" s="26" t="s">
        <v>99</v>
      </c>
      <c r="K81" s="26"/>
      <c r="L81" s="26" t="s">
        <v>101</v>
      </c>
      <c r="M81" s="151">
        <f t="shared" si="10"/>
        <v>97</v>
      </c>
      <c r="N81" s="154"/>
      <c r="O81" s="707"/>
      <c r="P81" s="708"/>
      <c r="Q81" s="21"/>
      <c r="R81" s="705"/>
      <c r="S81" s="706"/>
      <c r="T81" s="41"/>
      <c r="U81" s="686" t="s">
        <v>103</v>
      </c>
      <c r="V81" s="687"/>
      <c r="W81" s="33"/>
      <c r="X81" s="695"/>
      <c r="Y81" s="696"/>
      <c r="Z81" s="48"/>
      <c r="AA81" s="48"/>
      <c r="AB81" s="98"/>
      <c r="AC81" s="36">
        <v>3</v>
      </c>
    </row>
    <row r="82" spans="1:29" s="36" customFormat="1" ht="18.75">
      <c r="A82" s="243" t="s">
        <v>184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1"/>
        <v>90</v>
      </c>
      <c r="I82" s="22">
        <v>8</v>
      </c>
      <c r="J82" s="26" t="s">
        <v>103</v>
      </c>
      <c r="K82" s="26"/>
      <c r="L82" s="26"/>
      <c r="M82" s="151">
        <f t="shared" si="10"/>
        <v>82</v>
      </c>
      <c r="N82" s="154"/>
      <c r="O82" s="707"/>
      <c r="P82" s="708"/>
      <c r="Q82" s="21"/>
      <c r="R82" s="705" t="s">
        <v>103</v>
      </c>
      <c r="S82" s="706"/>
      <c r="T82" s="26"/>
      <c r="U82" s="686"/>
      <c r="V82" s="687"/>
      <c r="W82" s="23"/>
      <c r="X82" s="695"/>
      <c r="Y82" s="696"/>
      <c r="Z82" s="33"/>
      <c r="AA82" s="33"/>
      <c r="AB82" s="98"/>
      <c r="AC82" s="36">
        <v>2</v>
      </c>
    </row>
    <row r="83" spans="1:28" s="36" customFormat="1" ht="37.5">
      <c r="A83" s="243" t="s">
        <v>185</v>
      </c>
      <c r="B83" s="37" t="s">
        <v>51</v>
      </c>
      <c r="C83" s="29">
        <v>8</v>
      </c>
      <c r="D83" s="29"/>
      <c r="E83" s="29"/>
      <c r="F83" s="32"/>
      <c r="G83" s="20">
        <f>G84+G85</f>
        <v>6</v>
      </c>
      <c r="H83" s="20">
        <f aca="true" t="shared" si="12" ref="H83:M83">H84+H85</f>
        <v>180</v>
      </c>
      <c r="I83" s="20">
        <f t="shared" si="12"/>
        <v>16</v>
      </c>
      <c r="J83" s="26" t="s">
        <v>254</v>
      </c>
      <c r="K83" s="20"/>
      <c r="L83" s="26" t="s">
        <v>254</v>
      </c>
      <c r="M83" s="20">
        <f t="shared" si="12"/>
        <v>164</v>
      </c>
      <c r="N83" s="154"/>
      <c r="O83" s="707"/>
      <c r="P83" s="708"/>
      <c r="Q83" s="21"/>
      <c r="R83" s="705"/>
      <c r="S83" s="706"/>
      <c r="T83" s="26"/>
      <c r="U83" s="686"/>
      <c r="V83" s="687"/>
      <c r="W83" s="23"/>
      <c r="X83" s="695"/>
      <c r="Y83" s="696"/>
      <c r="Z83" s="35"/>
      <c r="AA83" s="33"/>
      <c r="AB83" s="98"/>
    </row>
    <row r="84" spans="1:29" s="458" customFormat="1" ht="37.5">
      <c r="A84" s="459" t="s">
        <v>207</v>
      </c>
      <c r="B84" s="460" t="s">
        <v>51</v>
      </c>
      <c r="C84" s="461">
        <v>8</v>
      </c>
      <c r="D84" s="461"/>
      <c r="E84" s="461"/>
      <c r="F84" s="462"/>
      <c r="G84" s="464">
        <v>5</v>
      </c>
      <c r="H84" s="464">
        <f>G84*30</f>
        <v>150</v>
      </c>
      <c r="I84" s="465">
        <v>12</v>
      </c>
      <c r="J84" s="442" t="s">
        <v>103</v>
      </c>
      <c r="K84" s="442"/>
      <c r="L84" s="442" t="s">
        <v>40</v>
      </c>
      <c r="M84" s="467">
        <f>H84-I84</f>
        <v>138</v>
      </c>
      <c r="N84" s="468"/>
      <c r="O84" s="729"/>
      <c r="P84" s="730"/>
      <c r="Q84" s="469"/>
      <c r="R84" s="725"/>
      <c r="S84" s="726"/>
      <c r="T84" s="442"/>
      <c r="U84" s="721"/>
      <c r="V84" s="722"/>
      <c r="W84" s="470"/>
      <c r="X84" s="717" t="s">
        <v>257</v>
      </c>
      <c r="Y84" s="718"/>
      <c r="Z84" s="471"/>
      <c r="AA84" s="472"/>
      <c r="AB84" s="473"/>
      <c r="AC84" s="458">
        <v>4</v>
      </c>
    </row>
    <row r="85" spans="1:29" s="36" customFormat="1" ht="37.5">
      <c r="A85" s="243" t="s">
        <v>208</v>
      </c>
      <c r="B85" s="37" t="s">
        <v>206</v>
      </c>
      <c r="C85" s="38"/>
      <c r="D85" s="39"/>
      <c r="E85" s="39"/>
      <c r="F85" s="32">
        <v>8</v>
      </c>
      <c r="G85" s="28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8">
        <f>H85-I85</f>
        <v>26</v>
      </c>
      <c r="N85" s="263"/>
      <c r="O85" s="707"/>
      <c r="P85" s="708"/>
      <c r="Q85" s="41"/>
      <c r="R85" s="705"/>
      <c r="S85" s="706"/>
      <c r="T85" s="41"/>
      <c r="U85" s="686"/>
      <c r="V85" s="687"/>
      <c r="W85" s="33"/>
      <c r="X85" s="713" t="s">
        <v>40</v>
      </c>
      <c r="Y85" s="714"/>
      <c r="AA85" s="33"/>
      <c r="AB85" s="98"/>
      <c r="AC85" s="36">
        <v>4</v>
      </c>
    </row>
    <row r="86" spans="1:29" s="36" customFormat="1" ht="37.5">
      <c r="A86" s="243" t="s">
        <v>186</v>
      </c>
      <c r="B86" s="84" t="s">
        <v>35</v>
      </c>
      <c r="C86" s="39" t="s">
        <v>266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254</v>
      </c>
      <c r="K86" s="26" t="s">
        <v>253</v>
      </c>
      <c r="L86" s="26" t="s">
        <v>253</v>
      </c>
      <c r="M86" s="151">
        <f>H86-I86</f>
        <v>198</v>
      </c>
      <c r="N86" s="154"/>
      <c r="O86" s="707"/>
      <c r="P86" s="708"/>
      <c r="Q86" s="21"/>
      <c r="R86" s="705"/>
      <c r="S86" s="706"/>
      <c r="T86" s="21"/>
      <c r="U86" s="686"/>
      <c r="V86" s="687"/>
      <c r="W86" s="33"/>
      <c r="X86" s="713"/>
      <c r="Y86" s="714"/>
      <c r="Z86" s="33"/>
      <c r="AA86" s="33" t="s">
        <v>257</v>
      </c>
      <c r="AB86" s="98"/>
      <c r="AC86" s="36">
        <v>5</v>
      </c>
    </row>
    <row r="87" spans="1:29" s="36" customFormat="1" ht="19.5" customHeight="1">
      <c r="A87" s="243" t="s">
        <v>187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1"/>
        <v>180</v>
      </c>
      <c r="I87" s="22">
        <v>12</v>
      </c>
      <c r="J87" s="26" t="s">
        <v>254</v>
      </c>
      <c r="K87" s="26"/>
      <c r="L87" s="26" t="s">
        <v>48</v>
      </c>
      <c r="M87" s="151">
        <f t="shared" si="10"/>
        <v>168</v>
      </c>
      <c r="N87" s="154"/>
      <c r="O87" s="707"/>
      <c r="P87" s="708"/>
      <c r="Q87" s="21"/>
      <c r="R87" s="705"/>
      <c r="S87" s="706"/>
      <c r="T87" s="26"/>
      <c r="U87" s="686"/>
      <c r="V87" s="687"/>
      <c r="W87" s="33" t="s">
        <v>257</v>
      </c>
      <c r="X87" s="713"/>
      <c r="Y87" s="714"/>
      <c r="Z87" s="33"/>
      <c r="AA87" s="33"/>
      <c r="AB87" s="98"/>
      <c r="AC87" s="36">
        <v>4</v>
      </c>
    </row>
    <row r="88" spans="1:29" s="36" customFormat="1" ht="18.75">
      <c r="A88" s="248" t="s">
        <v>188</v>
      </c>
      <c r="B88" s="262" t="s">
        <v>194</v>
      </c>
      <c r="C88" s="29">
        <v>7</v>
      </c>
      <c r="D88" s="29"/>
      <c r="E88" s="29"/>
      <c r="F88" s="32"/>
      <c r="G88" s="20">
        <v>3</v>
      </c>
      <c r="H88" s="20">
        <f t="shared" si="11"/>
        <v>90</v>
      </c>
      <c r="I88" s="22">
        <v>8</v>
      </c>
      <c r="J88" s="26" t="s">
        <v>103</v>
      </c>
      <c r="K88" s="26"/>
      <c r="L88" s="26"/>
      <c r="M88" s="151">
        <f>H88-I88</f>
        <v>82</v>
      </c>
      <c r="N88" s="154"/>
      <c r="O88" s="707"/>
      <c r="P88" s="708"/>
      <c r="Q88" s="21"/>
      <c r="R88" s="705"/>
      <c r="S88" s="706"/>
      <c r="T88" s="26"/>
      <c r="U88" s="686"/>
      <c r="V88" s="687"/>
      <c r="W88" s="33" t="s">
        <v>103</v>
      </c>
      <c r="X88" s="713"/>
      <c r="Y88" s="714"/>
      <c r="Z88" s="33"/>
      <c r="AA88" s="33"/>
      <c r="AB88" s="98"/>
      <c r="AC88" s="36">
        <v>4</v>
      </c>
    </row>
    <row r="89" spans="1:29" s="36" customFormat="1" ht="19.5" customHeight="1">
      <c r="A89" s="243" t="s">
        <v>189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103</v>
      </c>
      <c r="K89" s="21"/>
      <c r="L89" s="21"/>
      <c r="M89" s="151">
        <f t="shared" si="10"/>
        <v>82</v>
      </c>
      <c r="N89" s="154"/>
      <c r="O89" s="707"/>
      <c r="P89" s="708"/>
      <c r="Q89" s="21"/>
      <c r="R89" s="705"/>
      <c r="S89" s="706"/>
      <c r="T89" s="21"/>
      <c r="U89" s="713" t="s">
        <v>103</v>
      </c>
      <c r="V89" s="714"/>
      <c r="W89" s="33"/>
      <c r="X89" s="713"/>
      <c r="Y89" s="714"/>
      <c r="Z89" s="33"/>
      <c r="AA89" s="33"/>
      <c r="AB89" s="98"/>
      <c r="AC89" s="36">
        <v>3</v>
      </c>
    </row>
    <row r="90" spans="1:28" s="46" customFormat="1" ht="37.5">
      <c r="A90" s="247" t="s">
        <v>190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1"/>
        <v>210</v>
      </c>
      <c r="I90" s="22">
        <f>J90+K90+L90</f>
        <v>26</v>
      </c>
      <c r="J90" s="26" t="s">
        <v>288</v>
      </c>
      <c r="K90" s="26"/>
      <c r="L90" s="26" t="s">
        <v>41</v>
      </c>
      <c r="M90" s="151">
        <f t="shared" si="10"/>
        <v>184</v>
      </c>
      <c r="N90" s="154"/>
      <c r="O90" s="707"/>
      <c r="P90" s="708"/>
      <c r="Q90" s="21"/>
      <c r="R90" s="705"/>
      <c r="S90" s="706"/>
      <c r="T90" s="26"/>
      <c r="U90" s="686"/>
      <c r="V90" s="687"/>
      <c r="W90" s="23"/>
      <c r="X90" s="713"/>
      <c r="Y90" s="714"/>
      <c r="Z90" s="33"/>
      <c r="AA90" s="33"/>
      <c r="AB90" s="98"/>
    </row>
    <row r="91" spans="1:29" s="46" customFormat="1" ht="37.5">
      <c r="A91" s="202" t="s">
        <v>191</v>
      </c>
      <c r="B91" s="77" t="s">
        <v>56</v>
      </c>
      <c r="C91" s="31"/>
      <c r="D91" s="29">
        <v>9</v>
      </c>
      <c r="E91" s="29"/>
      <c r="F91" s="32"/>
      <c r="G91" s="464">
        <v>3</v>
      </c>
      <c r="H91" s="20">
        <f t="shared" si="11"/>
        <v>90</v>
      </c>
      <c r="I91" s="22">
        <v>12</v>
      </c>
      <c r="J91" s="26" t="s">
        <v>254</v>
      </c>
      <c r="K91" s="26"/>
      <c r="L91" s="26" t="s">
        <v>48</v>
      </c>
      <c r="M91" s="203">
        <f t="shared" si="10"/>
        <v>78</v>
      </c>
      <c r="N91" s="207"/>
      <c r="O91" s="707"/>
      <c r="P91" s="708"/>
      <c r="Q91" s="78"/>
      <c r="R91" s="705"/>
      <c r="S91" s="706"/>
      <c r="T91" s="132"/>
      <c r="U91" s="686"/>
      <c r="V91" s="687"/>
      <c r="W91" s="133"/>
      <c r="X91" s="713"/>
      <c r="Y91" s="714"/>
      <c r="Z91" s="472" t="s">
        <v>257</v>
      </c>
      <c r="AA91" s="472"/>
      <c r="AB91" s="98"/>
      <c r="AC91" s="46">
        <v>5</v>
      </c>
    </row>
    <row r="92" spans="1:29" s="36" customFormat="1" ht="37.5">
      <c r="A92" s="202" t="s">
        <v>192</v>
      </c>
      <c r="B92" s="77" t="s">
        <v>56</v>
      </c>
      <c r="C92" s="29" t="s">
        <v>266</v>
      </c>
      <c r="D92" s="29"/>
      <c r="E92" s="29"/>
      <c r="F92" s="32"/>
      <c r="G92" s="464">
        <v>3</v>
      </c>
      <c r="H92" s="20">
        <f t="shared" si="11"/>
        <v>90</v>
      </c>
      <c r="I92" s="82">
        <v>10</v>
      </c>
      <c r="J92" s="132" t="s">
        <v>103</v>
      </c>
      <c r="K92" s="132"/>
      <c r="L92" s="132" t="s">
        <v>249</v>
      </c>
      <c r="M92" s="203">
        <f t="shared" si="10"/>
        <v>80</v>
      </c>
      <c r="N92" s="207"/>
      <c r="O92" s="707"/>
      <c r="P92" s="708"/>
      <c r="Q92" s="78"/>
      <c r="R92" s="705"/>
      <c r="S92" s="706"/>
      <c r="T92" s="132"/>
      <c r="U92" s="686"/>
      <c r="V92" s="687"/>
      <c r="W92" s="133"/>
      <c r="X92" s="713"/>
      <c r="Y92" s="714"/>
      <c r="Z92" s="472"/>
      <c r="AA92" s="472" t="s">
        <v>251</v>
      </c>
      <c r="AB92" s="98"/>
      <c r="AC92" s="36">
        <v>5</v>
      </c>
    </row>
    <row r="93" spans="1:29" s="36" customFormat="1" ht="38.25" thickBot="1">
      <c r="A93" s="202" t="s">
        <v>193</v>
      </c>
      <c r="B93" s="208" t="s">
        <v>163</v>
      </c>
      <c r="C93" s="179"/>
      <c r="D93" s="178"/>
      <c r="E93" s="178" t="s">
        <v>266</v>
      </c>
      <c r="F93" s="180"/>
      <c r="G93" s="155">
        <v>1</v>
      </c>
      <c r="H93" s="155">
        <f t="shared" si="11"/>
        <v>30</v>
      </c>
      <c r="I93" s="156">
        <v>4</v>
      </c>
      <c r="J93" s="209"/>
      <c r="K93" s="209"/>
      <c r="L93" s="209" t="s">
        <v>40</v>
      </c>
      <c r="M93" s="157">
        <f t="shared" si="10"/>
        <v>26</v>
      </c>
      <c r="N93" s="158"/>
      <c r="O93" s="707"/>
      <c r="P93" s="708"/>
      <c r="Q93" s="159"/>
      <c r="R93" s="705"/>
      <c r="S93" s="706"/>
      <c r="T93" s="209"/>
      <c r="U93" s="686"/>
      <c r="V93" s="687"/>
      <c r="W93" s="160"/>
      <c r="X93" s="713"/>
      <c r="Y93" s="714"/>
      <c r="Z93" s="181"/>
      <c r="AA93" s="181" t="s">
        <v>40</v>
      </c>
      <c r="AB93" s="183"/>
      <c r="AC93" s="36">
        <v>5</v>
      </c>
    </row>
    <row r="94" spans="1:28" s="36" customFormat="1" ht="19.5" thickBot="1">
      <c r="A94" s="799" t="s">
        <v>197</v>
      </c>
      <c r="B94" s="800"/>
      <c r="C94" s="309"/>
      <c r="D94" s="309"/>
      <c r="E94" s="309"/>
      <c r="F94" s="60"/>
      <c r="G94" s="318">
        <f>G76+G77+G81+G82+G83+G87+G86+G88+G89+G90</f>
        <v>47.5</v>
      </c>
      <c r="H94" s="310">
        <f aca="true" t="shared" si="13" ref="H94:M94">H76+H77+H81+H82+H83+H87+H86+H88+H89+H90</f>
        <v>1425</v>
      </c>
      <c r="I94" s="310">
        <f t="shared" si="13"/>
        <v>138</v>
      </c>
      <c r="J94" s="310"/>
      <c r="K94" s="310"/>
      <c r="L94" s="310"/>
      <c r="M94" s="310">
        <f t="shared" si="13"/>
        <v>1287</v>
      </c>
      <c r="N94" s="319"/>
      <c r="O94" s="684"/>
      <c r="P94" s="685"/>
      <c r="Q94" s="320"/>
      <c r="R94" s="723" t="s">
        <v>103</v>
      </c>
      <c r="S94" s="724"/>
      <c r="T94" s="307"/>
      <c r="U94" s="715" t="s">
        <v>295</v>
      </c>
      <c r="V94" s="716"/>
      <c r="W94" s="299" t="s">
        <v>283</v>
      </c>
      <c r="X94" s="715" t="s">
        <v>291</v>
      </c>
      <c r="Y94" s="716"/>
      <c r="Z94" s="299" t="s">
        <v>296</v>
      </c>
      <c r="AA94" s="299" t="s">
        <v>289</v>
      </c>
      <c r="AB94" s="317"/>
    </row>
    <row r="95" spans="1:28" s="36" customFormat="1" ht="18.75">
      <c r="A95" s="823" t="s">
        <v>213</v>
      </c>
      <c r="B95" s="824"/>
      <c r="C95" s="824"/>
      <c r="D95" s="824"/>
      <c r="E95" s="824"/>
      <c r="F95" s="824"/>
      <c r="G95" s="824"/>
      <c r="H95" s="824"/>
      <c r="I95" s="824"/>
      <c r="J95" s="824"/>
      <c r="K95" s="824"/>
      <c r="L95" s="824"/>
      <c r="M95" s="824"/>
      <c r="N95" s="824"/>
      <c r="O95" s="824"/>
      <c r="P95" s="824"/>
      <c r="Q95" s="824"/>
      <c r="R95" s="824"/>
      <c r="S95" s="824"/>
      <c r="T95" s="824"/>
      <c r="U95" s="824"/>
      <c r="V95" s="824"/>
      <c r="W95" s="824"/>
      <c r="X95" s="824"/>
      <c r="Y95" s="824"/>
      <c r="Z95" s="824"/>
      <c r="AA95" s="824"/>
      <c r="AB95" s="825"/>
    </row>
    <row r="96" spans="1:28" s="36" customFormat="1" ht="30" customHeight="1">
      <c r="A96" s="792" t="s">
        <v>215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4"/>
    </row>
    <row r="97" spans="1:31" s="36" customFormat="1" ht="22.5" customHeight="1">
      <c r="A97" s="247" t="s">
        <v>198</v>
      </c>
      <c r="B97" s="249" t="s">
        <v>107</v>
      </c>
      <c r="C97" s="66"/>
      <c r="D97" s="67" t="s">
        <v>266</v>
      </c>
      <c r="E97" s="67"/>
      <c r="F97" s="68"/>
      <c r="G97" s="65">
        <v>3</v>
      </c>
      <c r="H97" s="65">
        <f aca="true" t="shared" si="14" ref="H97:H103">G97*30</f>
        <v>90</v>
      </c>
      <c r="I97" s="69">
        <v>8</v>
      </c>
      <c r="J97" s="70" t="s">
        <v>103</v>
      </c>
      <c r="K97" s="70"/>
      <c r="L97" s="70"/>
      <c r="M97" s="211">
        <f aca="true" t="shared" si="15" ref="M97:M103">H97-I97</f>
        <v>82</v>
      </c>
      <c r="N97" s="214"/>
      <c r="O97" s="707"/>
      <c r="P97" s="708"/>
      <c r="Q97" s="70"/>
      <c r="R97" s="705"/>
      <c r="S97" s="706"/>
      <c r="T97" s="71"/>
      <c r="U97" s="686"/>
      <c r="V97" s="687"/>
      <c r="W97" s="72"/>
      <c r="X97" s="695"/>
      <c r="Y97" s="696"/>
      <c r="Z97" s="73"/>
      <c r="AA97" s="73" t="s">
        <v>103</v>
      </c>
      <c r="AB97" s="215"/>
      <c r="AC97" s="36">
        <v>5</v>
      </c>
      <c r="AD97" s="19" t="s">
        <v>306</v>
      </c>
      <c r="AE97" s="431">
        <f>SUMIF(AC$97:AC$103,1,G$97:G$103)</f>
        <v>0</v>
      </c>
    </row>
    <row r="98" spans="1:31" s="46" customFormat="1" ht="19.5" customHeight="1">
      <c r="A98" s="247" t="s">
        <v>199</v>
      </c>
      <c r="B98" s="86" t="s">
        <v>61</v>
      </c>
      <c r="C98" s="24"/>
      <c r="D98" s="25" t="s">
        <v>266</v>
      </c>
      <c r="E98" s="25"/>
      <c r="F98" s="24"/>
      <c r="G98" s="20">
        <v>3</v>
      </c>
      <c r="H98" s="65">
        <f t="shared" si="14"/>
        <v>90</v>
      </c>
      <c r="I98" s="22">
        <v>8</v>
      </c>
      <c r="J98" s="70" t="s">
        <v>103</v>
      </c>
      <c r="K98" s="70"/>
      <c r="L98" s="70"/>
      <c r="M98" s="151">
        <f t="shared" si="15"/>
        <v>82</v>
      </c>
      <c r="N98" s="212"/>
      <c r="O98" s="671"/>
      <c r="P98" s="710"/>
      <c r="Q98" s="24"/>
      <c r="R98" s="705"/>
      <c r="S98" s="706"/>
      <c r="T98" s="24"/>
      <c r="U98" s="686"/>
      <c r="V98" s="687"/>
      <c r="W98" s="24"/>
      <c r="X98" s="695"/>
      <c r="Y98" s="696"/>
      <c r="Z98" s="24"/>
      <c r="AA98" s="33" t="s">
        <v>103</v>
      </c>
      <c r="AB98" s="213"/>
      <c r="AC98" s="46">
        <v>5</v>
      </c>
      <c r="AD98" s="19" t="s">
        <v>307</v>
      </c>
      <c r="AE98" s="431">
        <f>SUMIF(AC$97:AC$103,2,G$97:G$103)</f>
        <v>6</v>
      </c>
    </row>
    <row r="99" spans="1:31" s="46" customFormat="1" ht="39.75" customHeight="1">
      <c r="A99" s="247" t="s">
        <v>200</v>
      </c>
      <c r="B99" s="87" t="s">
        <v>106</v>
      </c>
      <c r="C99" s="24"/>
      <c r="D99" s="25">
        <v>9</v>
      </c>
      <c r="E99" s="25"/>
      <c r="F99" s="24"/>
      <c r="G99" s="20">
        <v>3</v>
      </c>
      <c r="H99" s="65">
        <f t="shared" si="14"/>
        <v>90</v>
      </c>
      <c r="I99" s="22">
        <v>4</v>
      </c>
      <c r="J99" s="70" t="s">
        <v>40</v>
      </c>
      <c r="K99" s="70"/>
      <c r="L99" s="70"/>
      <c r="M99" s="151">
        <f t="shared" si="15"/>
        <v>86</v>
      </c>
      <c r="N99" s="212"/>
      <c r="O99" s="671"/>
      <c r="P99" s="710"/>
      <c r="Q99" s="24"/>
      <c r="R99" s="705"/>
      <c r="S99" s="706"/>
      <c r="T99" s="24"/>
      <c r="U99" s="686"/>
      <c r="V99" s="687"/>
      <c r="W99" s="24"/>
      <c r="X99" s="695"/>
      <c r="Y99" s="696"/>
      <c r="Z99" s="33" t="s">
        <v>40</v>
      </c>
      <c r="AA99" s="24"/>
      <c r="AB99" s="213"/>
      <c r="AC99" s="46">
        <v>5</v>
      </c>
      <c r="AD99" s="19" t="s">
        <v>308</v>
      </c>
      <c r="AE99" s="431">
        <f>SUMIF(AC$97:AC$103,3,G$97:G$103)</f>
        <v>3</v>
      </c>
    </row>
    <row r="100" spans="1:31" s="46" customFormat="1" ht="57" customHeight="1">
      <c r="A100" s="247" t="s">
        <v>201</v>
      </c>
      <c r="B100" s="528" t="s">
        <v>90</v>
      </c>
      <c r="C100" s="80"/>
      <c r="D100" s="81">
        <v>4</v>
      </c>
      <c r="E100" s="80"/>
      <c r="F100" s="80"/>
      <c r="G100" s="81">
        <v>3</v>
      </c>
      <c r="H100" s="65">
        <f t="shared" si="14"/>
        <v>90</v>
      </c>
      <c r="I100" s="69">
        <v>4</v>
      </c>
      <c r="J100" s="70" t="s">
        <v>40</v>
      </c>
      <c r="K100" s="70"/>
      <c r="L100" s="70"/>
      <c r="M100" s="211">
        <f t="shared" si="15"/>
        <v>86</v>
      </c>
      <c r="N100" s="214"/>
      <c r="O100" s="671"/>
      <c r="P100" s="710"/>
      <c r="Q100" s="70"/>
      <c r="R100" s="705" t="s">
        <v>40</v>
      </c>
      <c r="S100" s="706"/>
      <c r="T100" s="70"/>
      <c r="U100" s="686"/>
      <c r="V100" s="687"/>
      <c r="W100" s="73"/>
      <c r="X100" s="695"/>
      <c r="Y100" s="696"/>
      <c r="Z100" s="73"/>
      <c r="AA100" s="73"/>
      <c r="AB100" s="215"/>
      <c r="AC100" s="46">
        <v>2</v>
      </c>
      <c r="AD100" s="19" t="s">
        <v>309</v>
      </c>
      <c r="AE100" s="431">
        <f>SUMIF(AC$97:AC$103,4,G$97:G$103)</f>
        <v>0</v>
      </c>
    </row>
    <row r="101" spans="1:31" s="46" customFormat="1" ht="39.75" customHeight="1">
      <c r="A101" s="242" t="s">
        <v>202</v>
      </c>
      <c r="B101" s="216" t="s">
        <v>70</v>
      </c>
      <c r="C101" s="161"/>
      <c r="D101" s="217" t="s">
        <v>266</v>
      </c>
      <c r="E101" s="217"/>
      <c r="F101" s="161"/>
      <c r="G101" s="155">
        <v>3</v>
      </c>
      <c r="H101" s="218">
        <f t="shared" si="14"/>
        <v>90</v>
      </c>
      <c r="I101" s="156">
        <v>4</v>
      </c>
      <c r="J101" s="219" t="s">
        <v>40</v>
      </c>
      <c r="K101" s="219"/>
      <c r="L101" s="219"/>
      <c r="M101" s="157">
        <f t="shared" si="15"/>
        <v>86</v>
      </c>
      <c r="N101" s="220"/>
      <c r="O101" s="671"/>
      <c r="P101" s="710"/>
      <c r="Q101" s="161"/>
      <c r="R101" s="655"/>
      <c r="S101" s="709"/>
      <c r="T101" s="161"/>
      <c r="U101" s="686"/>
      <c r="V101" s="687"/>
      <c r="W101" s="161"/>
      <c r="X101" s="695"/>
      <c r="Y101" s="696"/>
      <c r="Z101" s="181"/>
      <c r="AA101" s="161" t="s">
        <v>40</v>
      </c>
      <c r="AB101" s="221"/>
      <c r="AC101" s="46">
        <v>5</v>
      </c>
      <c r="AD101" s="19" t="s">
        <v>310</v>
      </c>
      <c r="AE101" s="431">
        <f>SUMIF(AC$97:AC$103,5,G$97:G$103)</f>
        <v>12</v>
      </c>
    </row>
    <row r="102" spans="1:31" s="46" customFormat="1" ht="24.75" customHeight="1">
      <c r="A102" s="242" t="s">
        <v>217</v>
      </c>
      <c r="B102" s="87" t="s">
        <v>216</v>
      </c>
      <c r="C102" s="31"/>
      <c r="D102" s="29">
        <v>4</v>
      </c>
      <c r="E102" s="29"/>
      <c r="F102" s="32"/>
      <c r="G102" s="20">
        <v>3</v>
      </c>
      <c r="H102" s="65">
        <f t="shared" si="14"/>
        <v>90</v>
      </c>
      <c r="I102" s="22">
        <v>8</v>
      </c>
      <c r="J102" s="21" t="s">
        <v>40</v>
      </c>
      <c r="K102" s="21"/>
      <c r="L102" s="21" t="s">
        <v>40</v>
      </c>
      <c r="M102" s="151">
        <f t="shared" si="15"/>
        <v>82</v>
      </c>
      <c r="N102" s="154"/>
      <c r="O102" s="711"/>
      <c r="P102" s="712"/>
      <c r="Q102" s="21"/>
      <c r="R102" s="705" t="s">
        <v>103</v>
      </c>
      <c r="S102" s="706"/>
      <c r="T102" s="24"/>
      <c r="U102" s="686"/>
      <c r="V102" s="687"/>
      <c r="W102" s="24"/>
      <c r="X102" s="695"/>
      <c r="Y102" s="696"/>
      <c r="Z102" s="33"/>
      <c r="AA102" s="24"/>
      <c r="AB102" s="24"/>
      <c r="AC102" s="46">
        <v>2</v>
      </c>
      <c r="AE102" s="435">
        <f>SUM(AE97:AE101)</f>
        <v>21</v>
      </c>
    </row>
    <row r="103" spans="1:29" s="46" customFormat="1" ht="39.75" customHeight="1">
      <c r="A103" s="242" t="s">
        <v>218</v>
      </c>
      <c r="B103" s="177" t="s">
        <v>88</v>
      </c>
      <c r="C103" s="178"/>
      <c r="D103" s="529">
        <v>5</v>
      </c>
      <c r="E103" s="179"/>
      <c r="F103" s="180"/>
      <c r="G103" s="155">
        <v>3</v>
      </c>
      <c r="H103" s="155">
        <f t="shared" si="14"/>
        <v>90</v>
      </c>
      <c r="I103" s="156">
        <v>8</v>
      </c>
      <c r="J103" s="159" t="s">
        <v>99</v>
      </c>
      <c r="K103" s="159"/>
      <c r="L103" s="159" t="s">
        <v>101</v>
      </c>
      <c r="M103" s="157">
        <f t="shared" si="15"/>
        <v>82</v>
      </c>
      <c r="N103" s="158"/>
      <c r="O103" s="671"/>
      <c r="P103" s="710"/>
      <c r="Q103" s="159"/>
      <c r="R103" s="705"/>
      <c r="S103" s="706"/>
      <c r="T103" s="159" t="s">
        <v>103</v>
      </c>
      <c r="U103" s="705"/>
      <c r="V103" s="706"/>
      <c r="W103" s="24"/>
      <c r="X103" s="695"/>
      <c r="Y103" s="696"/>
      <c r="Z103" s="33"/>
      <c r="AA103" s="24"/>
      <c r="AB103" s="24"/>
      <c r="AC103" s="46">
        <v>3</v>
      </c>
    </row>
    <row r="104" spans="1:28" s="46" customFormat="1" ht="30.75" customHeight="1">
      <c r="A104" s="795" t="s">
        <v>225</v>
      </c>
      <c r="B104" s="796"/>
      <c r="C104" s="797"/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  <c r="O104" s="797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7"/>
      <c r="AA104" s="797"/>
      <c r="AB104" s="798"/>
    </row>
    <row r="105" spans="1:28" s="46" customFormat="1" ht="36.75" customHeight="1">
      <c r="A105" s="273" t="s">
        <v>198</v>
      </c>
      <c r="B105" s="37" t="s">
        <v>219</v>
      </c>
      <c r="C105" s="66"/>
      <c r="D105" s="67" t="s">
        <v>266</v>
      </c>
      <c r="E105" s="67"/>
      <c r="F105" s="68"/>
      <c r="G105" s="65">
        <v>3</v>
      </c>
      <c r="H105" s="65">
        <f aca="true" t="shared" si="16" ref="H105:H111">G105*30</f>
        <v>90</v>
      </c>
      <c r="I105" s="69">
        <v>8</v>
      </c>
      <c r="J105" s="70" t="s">
        <v>103</v>
      </c>
      <c r="K105" s="70"/>
      <c r="L105" s="70"/>
      <c r="M105" s="211">
        <f aca="true" t="shared" si="17" ref="M105:M111">H105-I105</f>
        <v>82</v>
      </c>
      <c r="N105" s="214"/>
      <c r="O105" s="707"/>
      <c r="P105" s="708"/>
      <c r="Q105" s="70"/>
      <c r="R105" s="705"/>
      <c r="S105" s="706"/>
      <c r="T105" s="71"/>
      <c r="U105" s="686"/>
      <c r="V105" s="687"/>
      <c r="W105" s="72"/>
      <c r="X105" s="695"/>
      <c r="Y105" s="696"/>
      <c r="Z105" s="73"/>
      <c r="AA105" s="73" t="s">
        <v>103</v>
      </c>
      <c r="AB105" s="215"/>
    </row>
    <row r="106" spans="1:30" s="46" customFormat="1" ht="58.5" customHeight="1">
      <c r="A106" s="247" t="s">
        <v>199</v>
      </c>
      <c r="B106" s="530" t="s">
        <v>226</v>
      </c>
      <c r="C106" s="24"/>
      <c r="D106" s="25" t="s">
        <v>266</v>
      </c>
      <c r="E106" s="25"/>
      <c r="F106" s="24"/>
      <c r="G106" s="20">
        <v>3</v>
      </c>
      <c r="H106" s="65">
        <f t="shared" si="16"/>
        <v>90</v>
      </c>
      <c r="I106" s="22">
        <v>8</v>
      </c>
      <c r="J106" s="70" t="s">
        <v>103</v>
      </c>
      <c r="K106" s="70"/>
      <c r="L106" s="70"/>
      <c r="M106" s="151">
        <f t="shared" si="17"/>
        <v>82</v>
      </c>
      <c r="N106" s="212"/>
      <c r="O106" s="671"/>
      <c r="P106" s="710"/>
      <c r="Q106" s="24"/>
      <c r="R106" s="705"/>
      <c r="S106" s="706"/>
      <c r="T106" s="24"/>
      <c r="U106" s="686"/>
      <c r="V106" s="687"/>
      <c r="W106" s="24"/>
      <c r="X106" s="695"/>
      <c r="Y106" s="696"/>
      <c r="Z106" s="24"/>
      <c r="AA106" s="33" t="s">
        <v>103</v>
      </c>
      <c r="AB106" s="213"/>
      <c r="AD106" s="46" t="s">
        <v>313</v>
      </c>
    </row>
    <row r="107" spans="1:31" s="46" customFormat="1" ht="38.25" customHeight="1">
      <c r="A107" s="273" t="s">
        <v>200</v>
      </c>
      <c r="B107" s="37" t="s">
        <v>220</v>
      </c>
      <c r="C107" s="24"/>
      <c r="D107" s="25">
        <v>9</v>
      </c>
      <c r="E107" s="25"/>
      <c r="F107" s="24"/>
      <c r="G107" s="20">
        <v>3</v>
      </c>
      <c r="H107" s="65">
        <f t="shared" si="16"/>
        <v>90</v>
      </c>
      <c r="I107" s="22">
        <v>4</v>
      </c>
      <c r="J107" s="70" t="s">
        <v>40</v>
      </c>
      <c r="K107" s="70"/>
      <c r="L107" s="70"/>
      <c r="M107" s="151">
        <f t="shared" si="17"/>
        <v>86</v>
      </c>
      <c r="N107" s="212"/>
      <c r="O107" s="707"/>
      <c r="P107" s="708"/>
      <c r="Q107" s="24"/>
      <c r="R107" s="705"/>
      <c r="S107" s="706"/>
      <c r="T107" s="24"/>
      <c r="U107" s="686"/>
      <c r="V107" s="687"/>
      <c r="W107" s="24"/>
      <c r="X107" s="695"/>
      <c r="Y107" s="696"/>
      <c r="Z107" s="33" t="s">
        <v>40</v>
      </c>
      <c r="AA107" s="24"/>
      <c r="AB107" s="213"/>
      <c r="AD107" s="19" t="s">
        <v>306</v>
      </c>
      <c r="AE107" s="436">
        <f>AE12+AE27+AE44+AE70+AE76+AE97</f>
        <v>42</v>
      </c>
    </row>
    <row r="108" spans="1:31" s="46" customFormat="1" ht="38.25" customHeight="1">
      <c r="A108" s="247" t="s">
        <v>201</v>
      </c>
      <c r="B108" s="37" t="s">
        <v>221</v>
      </c>
      <c r="C108" s="80"/>
      <c r="D108" s="81">
        <v>4</v>
      </c>
      <c r="E108" s="80"/>
      <c r="F108" s="80"/>
      <c r="G108" s="81">
        <v>3</v>
      </c>
      <c r="H108" s="65">
        <f t="shared" si="16"/>
        <v>90</v>
      </c>
      <c r="I108" s="69">
        <v>4</v>
      </c>
      <c r="J108" s="70" t="s">
        <v>40</v>
      </c>
      <c r="K108" s="70"/>
      <c r="L108" s="70"/>
      <c r="M108" s="211">
        <f t="shared" si="17"/>
        <v>86</v>
      </c>
      <c r="N108" s="214"/>
      <c r="O108" s="707"/>
      <c r="P108" s="708"/>
      <c r="Q108" s="70"/>
      <c r="R108" s="705" t="s">
        <v>40</v>
      </c>
      <c r="S108" s="706"/>
      <c r="T108" s="70"/>
      <c r="U108" s="686"/>
      <c r="V108" s="687"/>
      <c r="W108" s="73"/>
      <c r="X108" s="695"/>
      <c r="Y108" s="696"/>
      <c r="Z108" s="73"/>
      <c r="AA108" s="73"/>
      <c r="AB108" s="215"/>
      <c r="AD108" s="19" t="s">
        <v>307</v>
      </c>
      <c r="AE108" s="436">
        <f>AE13+AE28+AE45+AE71+AE77+AE98</f>
        <v>50</v>
      </c>
    </row>
    <row r="109" spans="1:31" s="46" customFormat="1" ht="23.25" customHeight="1">
      <c r="A109" s="242" t="s">
        <v>202</v>
      </c>
      <c r="B109" s="531" t="s">
        <v>222</v>
      </c>
      <c r="C109" s="161"/>
      <c r="D109" s="217" t="s">
        <v>266</v>
      </c>
      <c r="E109" s="217"/>
      <c r="F109" s="161"/>
      <c r="G109" s="155">
        <v>3</v>
      </c>
      <c r="H109" s="20">
        <f t="shared" si="16"/>
        <v>90</v>
      </c>
      <c r="I109" s="156">
        <v>4</v>
      </c>
      <c r="J109" s="219" t="s">
        <v>40</v>
      </c>
      <c r="K109" s="219"/>
      <c r="L109" s="219"/>
      <c r="M109" s="157">
        <f t="shared" si="17"/>
        <v>86</v>
      </c>
      <c r="N109" s="220"/>
      <c r="O109" s="707"/>
      <c r="P109" s="708"/>
      <c r="Q109" s="161"/>
      <c r="R109" s="655"/>
      <c r="S109" s="709"/>
      <c r="T109" s="161"/>
      <c r="U109" s="686"/>
      <c r="V109" s="687"/>
      <c r="W109" s="161"/>
      <c r="X109" s="695"/>
      <c r="Y109" s="696"/>
      <c r="Z109" s="181"/>
      <c r="AA109" s="161" t="s">
        <v>40</v>
      </c>
      <c r="AB109" s="221"/>
      <c r="AD109" s="19" t="s">
        <v>308</v>
      </c>
      <c r="AE109" s="436">
        <f>AE14+AE46+AE78+AE99</f>
        <v>43</v>
      </c>
    </row>
    <row r="110" spans="1:31" s="46" customFormat="1" ht="34.5" customHeight="1">
      <c r="A110" s="242" t="s">
        <v>217</v>
      </c>
      <c r="B110" s="532" t="s">
        <v>224</v>
      </c>
      <c r="C110" s="31"/>
      <c r="D110" s="29">
        <v>4</v>
      </c>
      <c r="E110" s="29"/>
      <c r="F110" s="32"/>
      <c r="G110" s="20">
        <v>3</v>
      </c>
      <c r="H110" s="65">
        <f t="shared" si="16"/>
        <v>90</v>
      </c>
      <c r="I110" s="22">
        <v>6</v>
      </c>
      <c r="J110" s="21" t="s">
        <v>40</v>
      </c>
      <c r="K110" s="21"/>
      <c r="L110" s="21" t="s">
        <v>249</v>
      </c>
      <c r="M110" s="151">
        <f t="shared" si="17"/>
        <v>84</v>
      </c>
      <c r="N110" s="154"/>
      <c r="O110" s="707"/>
      <c r="P110" s="708"/>
      <c r="Q110" s="21"/>
      <c r="R110" s="705" t="s">
        <v>104</v>
      </c>
      <c r="S110" s="706"/>
      <c r="T110" s="24"/>
      <c r="U110" s="686"/>
      <c r="V110" s="687"/>
      <c r="W110" s="24"/>
      <c r="X110" s="695"/>
      <c r="Y110" s="696"/>
      <c r="Z110" s="33"/>
      <c r="AA110" s="24"/>
      <c r="AB110" s="24"/>
      <c r="AD110" s="19" t="s">
        <v>309</v>
      </c>
      <c r="AE110" s="436">
        <f>AE15+AE47+AE79+AE100</f>
        <v>45</v>
      </c>
    </row>
    <row r="111" spans="1:31" s="46" customFormat="1" ht="21" customHeight="1" thickBot="1">
      <c r="A111" s="272" t="s">
        <v>218</v>
      </c>
      <c r="B111" s="533" t="s">
        <v>223</v>
      </c>
      <c r="C111" s="264"/>
      <c r="D111" s="178">
        <v>6</v>
      </c>
      <c r="E111" s="179"/>
      <c r="F111" s="180"/>
      <c r="G111" s="155">
        <v>3</v>
      </c>
      <c r="H111" s="155">
        <f t="shared" si="16"/>
        <v>90</v>
      </c>
      <c r="I111" s="156">
        <v>4</v>
      </c>
      <c r="J111" s="159" t="s">
        <v>40</v>
      </c>
      <c r="K111" s="159"/>
      <c r="L111" s="159"/>
      <c r="M111" s="157">
        <f t="shared" si="17"/>
        <v>86</v>
      </c>
      <c r="N111" s="158"/>
      <c r="O111" s="707"/>
      <c r="P111" s="708"/>
      <c r="Q111" s="159"/>
      <c r="R111" s="699"/>
      <c r="S111" s="700"/>
      <c r="T111" s="159"/>
      <c r="U111" s="699" t="s">
        <v>40</v>
      </c>
      <c r="V111" s="700"/>
      <c r="W111" s="264"/>
      <c r="X111" s="695"/>
      <c r="Y111" s="696"/>
      <c r="Z111" s="265"/>
      <c r="AA111" s="264"/>
      <c r="AB111" s="266"/>
      <c r="AD111" s="19" t="s">
        <v>310</v>
      </c>
      <c r="AE111" s="436">
        <f>AE48+AE72+AE80+AE101</f>
        <v>40.5</v>
      </c>
    </row>
    <row r="112" spans="1:31" s="36" customFormat="1" ht="19.5" thickBot="1">
      <c r="A112" s="799" t="s">
        <v>214</v>
      </c>
      <c r="B112" s="800"/>
      <c r="C112" s="309"/>
      <c r="D112" s="309"/>
      <c r="E112" s="309"/>
      <c r="F112" s="60"/>
      <c r="G112" s="318">
        <f>G100+G97+G98+G99+G101+G102+G103</f>
        <v>21</v>
      </c>
      <c r="H112" s="318">
        <f>H100+H97+H98+H99+H101+H102+H103</f>
        <v>630</v>
      </c>
      <c r="I112" s="318">
        <f>I100+I97+I98+I99+I101+I102+I103</f>
        <v>44</v>
      </c>
      <c r="J112" s="318"/>
      <c r="K112" s="318"/>
      <c r="L112" s="318"/>
      <c r="M112" s="321">
        <f>M100+M97+M98+M99+M101</f>
        <v>422</v>
      </c>
      <c r="N112" s="319"/>
      <c r="O112" s="684"/>
      <c r="P112" s="685"/>
      <c r="Q112" s="320"/>
      <c r="R112" s="701" t="s">
        <v>257</v>
      </c>
      <c r="S112" s="702"/>
      <c r="T112" s="307" t="s">
        <v>103</v>
      </c>
      <c r="U112" s="703"/>
      <c r="V112" s="704"/>
      <c r="W112" s="316"/>
      <c r="X112" s="659"/>
      <c r="Y112" s="683"/>
      <c r="Z112" s="316" t="s">
        <v>40</v>
      </c>
      <c r="AA112" s="299" t="s">
        <v>283</v>
      </c>
      <c r="AB112" s="64"/>
      <c r="AE112" s="437">
        <f>G118</f>
        <v>19.5</v>
      </c>
    </row>
    <row r="113" spans="1:31" s="36" customFormat="1" ht="31.5" customHeight="1" thickBot="1">
      <c r="A113" s="790" t="s">
        <v>80</v>
      </c>
      <c r="B113" s="791"/>
      <c r="C113" s="322"/>
      <c r="D113" s="322"/>
      <c r="E113" s="322"/>
      <c r="F113" s="222"/>
      <c r="G113" s="323">
        <f>G73+G94+G112</f>
        <v>77.5</v>
      </c>
      <c r="H113" s="323">
        <f>H73+H94+H112</f>
        <v>2325</v>
      </c>
      <c r="I113" s="323">
        <f>I73+I94+I112</f>
        <v>198</v>
      </c>
      <c r="J113" s="323"/>
      <c r="K113" s="323"/>
      <c r="L113" s="323"/>
      <c r="M113" s="324">
        <f>M73+M94+M112</f>
        <v>1963</v>
      </c>
      <c r="N113" s="325"/>
      <c r="O113" s="684"/>
      <c r="P113" s="685"/>
      <c r="Q113" s="323"/>
      <c r="R113" s="684"/>
      <c r="S113" s="685"/>
      <c r="T113" s="323"/>
      <c r="U113" s="684"/>
      <c r="V113" s="685"/>
      <c r="W113" s="323"/>
      <c r="X113" s="684"/>
      <c r="Y113" s="685"/>
      <c r="Z113" s="323"/>
      <c r="AA113" s="323"/>
      <c r="AB113" s="324"/>
      <c r="AE113" s="437">
        <f>SUM(AE107:AE112)</f>
        <v>240</v>
      </c>
    </row>
    <row r="114" spans="1:28" s="36" customFormat="1" ht="26.25" customHeight="1" thickBot="1">
      <c r="A114" s="803" t="s">
        <v>81</v>
      </c>
      <c r="B114" s="804"/>
      <c r="C114" s="309"/>
      <c r="D114" s="309"/>
      <c r="E114" s="309"/>
      <c r="F114" s="60"/>
      <c r="G114" s="318">
        <f>G113+G68</f>
        <v>220.5</v>
      </c>
      <c r="H114" s="310">
        <f>H113+H68</f>
        <v>6615</v>
      </c>
      <c r="I114" s="310">
        <f>I113+I68</f>
        <v>540</v>
      </c>
      <c r="J114" s="310"/>
      <c r="K114" s="310"/>
      <c r="L114" s="310"/>
      <c r="M114" s="311">
        <f>M113+M68</f>
        <v>5911</v>
      </c>
      <c r="N114" s="319"/>
      <c r="O114" s="684"/>
      <c r="P114" s="685"/>
      <c r="Q114" s="310"/>
      <c r="R114" s="684"/>
      <c r="S114" s="685"/>
      <c r="T114" s="310"/>
      <c r="U114" s="684"/>
      <c r="V114" s="685"/>
      <c r="W114" s="310"/>
      <c r="X114" s="684"/>
      <c r="Y114" s="685"/>
      <c r="Z114" s="310"/>
      <c r="AA114" s="310"/>
      <c r="AB114" s="311"/>
    </row>
    <row r="115" spans="1:28" s="36" customFormat="1" ht="21" customHeight="1">
      <c r="A115" s="892" t="s">
        <v>255</v>
      </c>
      <c r="B115" s="893"/>
      <c r="C115" s="893"/>
      <c r="D115" s="893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893"/>
      <c r="Q115" s="893"/>
      <c r="R115" s="893"/>
      <c r="S115" s="893"/>
      <c r="T115" s="893"/>
      <c r="U115" s="893"/>
      <c r="V115" s="893"/>
      <c r="W115" s="893"/>
      <c r="X115" s="893"/>
      <c r="Y115" s="893"/>
      <c r="Z115" s="893"/>
      <c r="AA115" s="893"/>
      <c r="AB115" s="894"/>
    </row>
    <row r="116" spans="1:28" s="35" customFormat="1" ht="21" customHeight="1">
      <c r="A116" s="50">
        <v>3.1</v>
      </c>
      <c r="B116" s="291" t="s">
        <v>66</v>
      </c>
      <c r="C116" s="57"/>
      <c r="D116" s="57"/>
      <c r="E116" s="57"/>
      <c r="F116" s="50" t="s">
        <v>267</v>
      </c>
      <c r="G116" s="50">
        <v>16.5</v>
      </c>
      <c r="H116" s="292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4" t="s">
        <v>158</v>
      </c>
      <c r="B117" s="225" t="s">
        <v>269</v>
      </c>
      <c r="C117" s="226"/>
      <c r="D117" s="226"/>
      <c r="E117" s="226"/>
      <c r="F117" s="226" t="s">
        <v>267</v>
      </c>
      <c r="G117" s="226">
        <v>3</v>
      </c>
      <c r="H117" s="227">
        <f>G117*30</f>
        <v>90</v>
      </c>
      <c r="I117" s="889" t="s">
        <v>323</v>
      </c>
      <c r="J117" s="890"/>
      <c r="K117" s="890"/>
      <c r="L117" s="890"/>
      <c r="M117" s="890"/>
      <c r="N117" s="890"/>
      <c r="O117" s="890"/>
      <c r="P117" s="890"/>
      <c r="Q117" s="890"/>
      <c r="R117" s="890"/>
      <c r="S117" s="890"/>
      <c r="T117" s="890"/>
      <c r="U117" s="890"/>
      <c r="V117" s="890"/>
      <c r="W117" s="890"/>
      <c r="X117" s="890"/>
      <c r="Y117" s="890"/>
      <c r="Z117" s="890"/>
      <c r="AA117" s="890"/>
      <c r="AB117" s="891"/>
    </row>
    <row r="118" spans="1:28" s="36" customFormat="1" ht="39" customHeight="1" thickBot="1">
      <c r="A118" s="816" t="s">
        <v>78</v>
      </c>
      <c r="B118" s="817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23"/>
      <c r="N118" s="210"/>
      <c r="O118" s="665"/>
      <c r="P118" s="666"/>
      <c r="Q118" s="239"/>
      <c r="R118" s="673"/>
      <c r="S118" s="674"/>
      <c r="T118" s="238"/>
      <c r="U118" s="681"/>
      <c r="V118" s="682"/>
      <c r="W118" s="234"/>
      <c r="X118" s="659"/>
      <c r="Y118" s="660"/>
      <c r="Z118" s="236"/>
      <c r="AA118" s="63"/>
      <c r="AB118" s="64"/>
    </row>
    <row r="119" spans="1:28" s="36" customFormat="1" ht="19.5" thickBot="1">
      <c r="A119" s="814" t="s">
        <v>82</v>
      </c>
      <c r="B119" s="815"/>
      <c r="C119" s="815"/>
      <c r="D119" s="815"/>
      <c r="E119" s="661"/>
      <c r="F119" s="661"/>
      <c r="G119" s="89">
        <f>G114+G118</f>
        <v>240</v>
      </c>
      <c r="H119" s="897" t="s">
        <v>83</v>
      </c>
      <c r="I119" s="897"/>
      <c r="J119" s="897"/>
      <c r="K119" s="897"/>
      <c r="L119" s="897"/>
      <c r="M119" s="897"/>
      <c r="N119" s="90">
        <v>1</v>
      </c>
      <c r="O119" s="661">
        <v>2</v>
      </c>
      <c r="P119" s="662"/>
      <c r="Q119" s="231">
        <v>3</v>
      </c>
      <c r="R119" s="661">
        <v>4</v>
      </c>
      <c r="S119" s="662"/>
      <c r="T119" s="228">
        <v>5</v>
      </c>
      <c r="U119" s="661">
        <v>6</v>
      </c>
      <c r="V119" s="662"/>
      <c r="W119" s="231">
        <v>7</v>
      </c>
      <c r="X119" s="661">
        <v>8</v>
      </c>
      <c r="Y119" s="662"/>
      <c r="Z119" s="231">
        <v>9</v>
      </c>
      <c r="AA119" s="91" t="s">
        <v>266</v>
      </c>
      <c r="AB119" s="92" t="s">
        <v>267</v>
      </c>
    </row>
    <row r="120" spans="1:28" s="36" customFormat="1" ht="21.75" customHeight="1">
      <c r="A120" s="858" t="s">
        <v>84</v>
      </c>
      <c r="B120" s="859"/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60"/>
      <c r="N120" s="93"/>
      <c r="O120" s="663"/>
      <c r="P120" s="664"/>
      <c r="Q120" s="93"/>
      <c r="R120" s="663"/>
      <c r="S120" s="664"/>
      <c r="T120" s="135"/>
      <c r="U120" s="663"/>
      <c r="V120" s="664"/>
      <c r="W120" s="93"/>
      <c r="X120" s="663"/>
      <c r="Y120" s="664"/>
      <c r="Z120" s="93"/>
      <c r="AA120" s="94"/>
      <c r="AB120" s="95" t="s">
        <v>57</v>
      </c>
    </row>
    <row r="121" spans="1:28" s="36" customFormat="1" ht="21.75" customHeight="1">
      <c r="A121" s="902" t="s">
        <v>85</v>
      </c>
      <c r="B121" s="903"/>
      <c r="C121" s="903"/>
      <c r="D121" s="903"/>
      <c r="E121" s="903"/>
      <c r="F121" s="903"/>
      <c r="G121" s="903"/>
      <c r="H121" s="903"/>
      <c r="I121" s="903"/>
      <c r="J121" s="903"/>
      <c r="K121" s="903"/>
      <c r="L121" s="903"/>
      <c r="M121" s="903"/>
      <c r="N121" s="534" t="s">
        <v>286</v>
      </c>
      <c r="O121" s="667" t="s">
        <v>286</v>
      </c>
      <c r="P121" s="668"/>
      <c r="Q121" s="535" t="s">
        <v>299</v>
      </c>
      <c r="R121" s="657" t="s">
        <v>300</v>
      </c>
      <c r="S121" s="658"/>
      <c r="T121" s="534" t="s">
        <v>301</v>
      </c>
      <c r="U121" s="657" t="s">
        <v>303</v>
      </c>
      <c r="V121" s="658"/>
      <c r="W121" s="534" t="s">
        <v>300</v>
      </c>
      <c r="X121" s="657" t="s">
        <v>303</v>
      </c>
      <c r="Y121" s="658"/>
      <c r="Z121" s="536" t="s">
        <v>304</v>
      </c>
      <c r="AA121" s="537" t="s">
        <v>305</v>
      </c>
      <c r="AB121" s="97"/>
    </row>
    <row r="122" spans="1:30" s="36" customFormat="1" ht="18.75">
      <c r="A122" s="861" t="s">
        <v>23</v>
      </c>
      <c r="B122" s="862"/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3"/>
      <c r="N122" s="100">
        <f>'план  (всмоп)'!N122</f>
        <v>2</v>
      </c>
      <c r="O122" s="669">
        <f>'план  (всмоп)'!O122:P122</f>
        <v>4</v>
      </c>
      <c r="P122" s="670"/>
      <c r="Q122" s="232">
        <f>'план  (всмоп)'!Q122</f>
        <v>3</v>
      </c>
      <c r="R122" s="669">
        <f>'план  (всмоп)'!R122:S122</f>
        <v>3</v>
      </c>
      <c r="S122" s="670"/>
      <c r="T122" s="229">
        <f>'план  (всмоп)'!T122</f>
        <v>2</v>
      </c>
      <c r="U122" s="655">
        <f>'план  (всмоп)'!U122:V122</f>
        <v>3</v>
      </c>
      <c r="V122" s="656"/>
      <c r="W122" s="233">
        <f>'план  (всмоп)'!W122</f>
        <v>3</v>
      </c>
      <c r="X122" s="655">
        <f>'план  (всмоп)'!X122:Y122</f>
        <v>4</v>
      </c>
      <c r="Y122" s="656"/>
      <c r="Z122" s="237">
        <f>'план  (всмоп)'!Z122</f>
        <v>4</v>
      </c>
      <c r="AA122" s="85">
        <f>'план  (всмоп)'!AA122</f>
        <v>2</v>
      </c>
      <c r="AB122" s="98"/>
      <c r="AD122" s="99"/>
    </row>
    <row r="123" spans="1:28" s="36" customFormat="1" ht="18.75">
      <c r="A123" s="861" t="s">
        <v>24</v>
      </c>
      <c r="B123" s="862"/>
      <c r="C123" s="862"/>
      <c r="D123" s="862"/>
      <c r="E123" s="862"/>
      <c r="F123" s="862"/>
      <c r="G123" s="862"/>
      <c r="H123" s="862"/>
      <c r="I123" s="862"/>
      <c r="J123" s="862"/>
      <c r="K123" s="862"/>
      <c r="L123" s="862"/>
      <c r="M123" s="863"/>
      <c r="N123" s="100">
        <f>'план  (всмоп)'!N123</f>
        <v>2</v>
      </c>
      <c r="O123" s="669">
        <f>'план  (всмоп)'!O123:P123</f>
        <v>0</v>
      </c>
      <c r="P123" s="670"/>
      <c r="Q123" s="232">
        <f>'план  (всмоп)'!Q123</f>
        <v>4</v>
      </c>
      <c r="R123" s="669">
        <f>'план  (всмоп)'!R123:S123</f>
        <v>5</v>
      </c>
      <c r="S123" s="670"/>
      <c r="T123" s="229">
        <f>'план  (всмоп)'!T123</f>
        <v>5</v>
      </c>
      <c r="U123" s="655">
        <f>'план  (всмоп)'!U123:V123</f>
        <v>3</v>
      </c>
      <c r="V123" s="656"/>
      <c r="W123" s="233">
        <f>'план  (всмоп)'!W123</f>
        <v>3</v>
      </c>
      <c r="X123" s="655">
        <f>'план  (всмоп)'!X123:Y123</f>
        <v>3</v>
      </c>
      <c r="Y123" s="656"/>
      <c r="Z123" s="237">
        <f>'план  (всмоп)'!Z123</f>
        <v>2</v>
      </c>
      <c r="AA123" s="85">
        <f>'план  (всмоп)'!AA123</f>
        <v>3</v>
      </c>
      <c r="AB123" s="98">
        <v>1</v>
      </c>
    </row>
    <row r="124" spans="1:28" s="36" customFormat="1" ht="18.75">
      <c r="A124" s="861" t="s">
        <v>25</v>
      </c>
      <c r="B124" s="862"/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3"/>
      <c r="N124" s="100"/>
      <c r="O124" s="671"/>
      <c r="P124" s="672"/>
      <c r="Q124" s="232"/>
      <c r="R124" s="669"/>
      <c r="S124" s="670"/>
      <c r="T124" s="230">
        <v>1</v>
      </c>
      <c r="U124" s="655">
        <v>1</v>
      </c>
      <c r="V124" s="656"/>
      <c r="W124" s="235">
        <v>1</v>
      </c>
      <c r="X124" s="655">
        <v>1</v>
      </c>
      <c r="Y124" s="656"/>
      <c r="Z124" s="233">
        <v>1</v>
      </c>
      <c r="AA124" s="25">
        <v>1</v>
      </c>
      <c r="AB124" s="98"/>
    </row>
    <row r="125" spans="1:28" s="19" customFormat="1" ht="19.5" customHeight="1" thickBot="1">
      <c r="A125" s="818" t="s">
        <v>44</v>
      </c>
      <c r="B125" s="819"/>
      <c r="C125" s="819"/>
      <c r="D125" s="819"/>
      <c r="E125" s="819"/>
      <c r="F125" s="819"/>
      <c r="G125" s="819"/>
      <c r="H125" s="819"/>
      <c r="I125" s="819"/>
      <c r="J125" s="819"/>
      <c r="K125" s="819"/>
      <c r="L125" s="819"/>
      <c r="M125" s="819"/>
      <c r="N125" s="853" t="s">
        <v>297</v>
      </c>
      <c r="O125" s="854"/>
      <c r="P125" s="855"/>
      <c r="Q125" s="853" t="s">
        <v>298</v>
      </c>
      <c r="R125" s="854"/>
      <c r="S125" s="855"/>
      <c r="T125" s="854" t="s">
        <v>302</v>
      </c>
      <c r="U125" s="856"/>
      <c r="V125" s="857"/>
      <c r="W125" s="853" t="s">
        <v>105</v>
      </c>
      <c r="X125" s="856"/>
      <c r="Y125" s="855"/>
      <c r="Z125" s="853" t="s">
        <v>314</v>
      </c>
      <c r="AA125" s="896"/>
      <c r="AB125" s="16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809">
        <f>AE107</f>
        <v>42</v>
      </c>
      <c r="O126" s="810"/>
      <c r="P126" s="811"/>
      <c r="Q126" s="812">
        <f>AE108</f>
        <v>50</v>
      </c>
      <c r="R126" s="813"/>
      <c r="S126" s="813"/>
      <c r="T126" s="812">
        <f>AE109</f>
        <v>43</v>
      </c>
      <c r="U126" s="813"/>
      <c r="V126" s="813"/>
      <c r="W126" s="812">
        <f>AE110</f>
        <v>45</v>
      </c>
      <c r="X126" s="895"/>
      <c r="Y126" s="895"/>
      <c r="Z126" s="809">
        <f>AE111+AE112</f>
        <v>60</v>
      </c>
      <c r="AA126" s="810"/>
      <c r="AB126" s="811"/>
    </row>
    <row r="127" spans="1:28" s="19" customFormat="1" ht="18.75">
      <c r="A127" s="101"/>
      <c r="B127" s="131"/>
      <c r="C127" s="131"/>
      <c r="D127" s="805"/>
      <c r="E127" s="805"/>
      <c r="F127" s="806"/>
      <c r="G127" s="806"/>
      <c r="H127" s="131"/>
      <c r="I127" s="805"/>
      <c r="J127" s="887"/>
      <c r="K127" s="887"/>
      <c r="L127" s="106"/>
      <c r="M127" s="106"/>
      <c r="N127" s="250"/>
      <c r="O127" s="250"/>
      <c r="P127" s="251"/>
      <c r="Q127" s="801">
        <f>N126+Q126+T126+W126+Z126</f>
        <v>240</v>
      </c>
      <c r="R127" s="802"/>
      <c r="S127" s="802"/>
      <c r="T127" s="802"/>
      <c r="U127" s="802"/>
      <c r="V127" s="802"/>
      <c r="W127" s="252"/>
      <c r="X127" s="252"/>
      <c r="Y127" s="76"/>
      <c r="Z127" s="76"/>
      <c r="AA127" s="76"/>
      <c r="AB127" s="253"/>
    </row>
    <row r="128" spans="1:28" s="19" customFormat="1" ht="18.75">
      <c r="A128" s="101"/>
      <c r="B128" s="131"/>
      <c r="C128" s="131"/>
      <c r="D128" s="131"/>
      <c r="E128" s="131"/>
      <c r="F128" s="131"/>
      <c r="G128" s="131"/>
      <c r="H128" s="131"/>
      <c r="I128" s="13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28" ht="15.75">
      <c r="A129" s="274"/>
      <c r="B129" s="275" t="s">
        <v>228</v>
      </c>
      <c r="C129" s="275"/>
      <c r="D129" s="786"/>
      <c r="E129" s="786"/>
      <c r="F129" s="787"/>
      <c r="G129" s="787"/>
      <c r="H129" s="275"/>
      <c r="I129" s="788" t="s">
        <v>229</v>
      </c>
      <c r="J129" s="888"/>
      <c r="K129" s="888"/>
      <c r="L129" s="274"/>
      <c r="M129" s="274"/>
      <c r="N129" s="274"/>
      <c r="O129" s="274"/>
      <c r="P129" s="274"/>
      <c r="Q129" s="276"/>
      <c r="R129" s="276"/>
      <c r="S129" s="274"/>
      <c r="T129" s="538"/>
      <c r="U129" s="538"/>
      <c r="V129" s="538"/>
      <c r="W129" s="538"/>
      <c r="X129" s="538"/>
      <c r="Y129" s="538"/>
      <c r="Z129" s="538"/>
      <c r="AA129" s="538"/>
      <c r="AB129" s="538"/>
    </row>
    <row r="130" spans="1:28" ht="15.75">
      <c r="A130" s="274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4"/>
      <c r="M130" s="274"/>
      <c r="N130" s="274"/>
      <c r="O130" s="274"/>
      <c r="P130" s="274"/>
      <c r="Q130" s="274"/>
      <c r="R130" s="274"/>
      <c r="S130" s="274"/>
      <c r="T130" s="538"/>
      <c r="U130" s="538"/>
      <c r="V130" s="538"/>
      <c r="W130" s="538"/>
      <c r="X130" s="538"/>
      <c r="Y130" s="538"/>
      <c r="Z130" s="538"/>
      <c r="AA130" s="538"/>
      <c r="AB130" s="538"/>
    </row>
    <row r="131" spans="1:28" ht="15.75">
      <c r="A131" s="274"/>
      <c r="B131" s="275" t="s">
        <v>318</v>
      </c>
      <c r="C131" s="275"/>
      <c r="D131" s="786"/>
      <c r="E131" s="786"/>
      <c r="F131" s="787"/>
      <c r="G131" s="787"/>
      <c r="H131" s="275"/>
      <c r="I131" s="788" t="s">
        <v>319</v>
      </c>
      <c r="J131" s="789"/>
      <c r="K131" s="789"/>
      <c r="L131" s="274"/>
      <c r="M131" s="274"/>
      <c r="N131" s="274"/>
      <c r="O131" s="274"/>
      <c r="P131" s="274"/>
      <c r="Q131" s="274"/>
      <c r="R131" s="274"/>
      <c r="S131" s="274"/>
      <c r="T131" s="538"/>
      <c r="U131" s="538"/>
      <c r="V131" s="538"/>
      <c r="W131" s="538"/>
      <c r="X131" s="538"/>
      <c r="Y131" s="538"/>
      <c r="Z131" s="538"/>
      <c r="AA131" s="538"/>
      <c r="AB131" s="538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E5:E7"/>
    <mergeCell ref="I3:L3"/>
    <mergeCell ref="A121:M121"/>
    <mergeCell ref="A122:M122"/>
    <mergeCell ref="F5:F7"/>
    <mergeCell ref="J5:J7"/>
    <mergeCell ref="K5:K7"/>
    <mergeCell ref="L5:L7"/>
    <mergeCell ref="A67:B67"/>
    <mergeCell ref="B2:B7"/>
    <mergeCell ref="I127:K127"/>
    <mergeCell ref="I129:K129"/>
    <mergeCell ref="I117:AB117"/>
    <mergeCell ref="A115:AB115"/>
    <mergeCell ref="W126:Y126"/>
    <mergeCell ref="Z126:AB126"/>
    <mergeCell ref="Z125:AA125"/>
    <mergeCell ref="H119:M119"/>
    <mergeCell ref="D129:G129"/>
    <mergeCell ref="U120:V120"/>
    <mergeCell ref="W4:Y4"/>
    <mergeCell ref="A1:AB1"/>
    <mergeCell ref="G2:G7"/>
    <mergeCell ref="Z4:AB4"/>
    <mergeCell ref="N2:AB3"/>
    <mergeCell ref="C2:F3"/>
    <mergeCell ref="H3:H7"/>
    <mergeCell ref="D4:D7"/>
    <mergeCell ref="A2:A7"/>
    <mergeCell ref="H2:M2"/>
    <mergeCell ref="A69:AB69"/>
    <mergeCell ref="A68:B68"/>
    <mergeCell ref="A74:AB74"/>
    <mergeCell ref="Q125:S125"/>
    <mergeCell ref="T125:V125"/>
    <mergeCell ref="A120:M120"/>
    <mergeCell ref="W125:Y125"/>
    <mergeCell ref="N125:P125"/>
    <mergeCell ref="A124:M124"/>
    <mergeCell ref="A123:M123"/>
    <mergeCell ref="A41:B41"/>
    <mergeCell ref="M3:M7"/>
    <mergeCell ref="A25:B25"/>
    <mergeCell ref="A26:AB26"/>
    <mergeCell ref="I4:I7"/>
    <mergeCell ref="E4:F4"/>
    <mergeCell ref="T4:V4"/>
    <mergeCell ref="N4:P4"/>
    <mergeCell ref="Q4:S4"/>
    <mergeCell ref="J4:L4"/>
    <mergeCell ref="A70:Y70"/>
    <mergeCell ref="A75:AB75"/>
    <mergeCell ref="A95:AB95"/>
    <mergeCell ref="A9:AB9"/>
    <mergeCell ref="A42:AB42"/>
    <mergeCell ref="A73:B73"/>
    <mergeCell ref="O12:P12"/>
    <mergeCell ref="O13:P13"/>
    <mergeCell ref="O14:P14"/>
    <mergeCell ref="O15:P15"/>
    <mergeCell ref="C4:C7"/>
    <mergeCell ref="A94:B94"/>
    <mergeCell ref="N126:P126"/>
    <mergeCell ref="Q126:S126"/>
    <mergeCell ref="T126:V126"/>
    <mergeCell ref="A119:F119"/>
    <mergeCell ref="A118:B118"/>
    <mergeCell ref="A125:M125"/>
    <mergeCell ref="O97:P97"/>
    <mergeCell ref="O98:P98"/>
    <mergeCell ref="O99:P99"/>
    <mergeCell ref="D131:G131"/>
    <mergeCell ref="I131:K131"/>
    <mergeCell ref="A113:B113"/>
    <mergeCell ref="A96:AB96"/>
    <mergeCell ref="A104:AB104"/>
    <mergeCell ref="A112:B112"/>
    <mergeCell ref="Q127:V127"/>
    <mergeCell ref="A114:B114"/>
    <mergeCell ref="D127:G127"/>
    <mergeCell ref="O5:P5"/>
    <mergeCell ref="R5:S5"/>
    <mergeCell ref="U5:V5"/>
    <mergeCell ref="X5:Y5"/>
    <mergeCell ref="O7:P7"/>
    <mergeCell ref="R7:S7"/>
    <mergeCell ref="U7:V7"/>
    <mergeCell ref="X7:Y7"/>
    <mergeCell ref="N6:AA6"/>
    <mergeCell ref="O8:P8"/>
    <mergeCell ref="R8:S8"/>
    <mergeCell ref="U8:V8"/>
    <mergeCell ref="X8:Y8"/>
    <mergeCell ref="O11:P11"/>
    <mergeCell ref="U11:V11"/>
    <mergeCell ref="A10:AB10"/>
    <mergeCell ref="X11:Y11"/>
    <mergeCell ref="R11:S11"/>
    <mergeCell ref="R12:S12"/>
    <mergeCell ref="R13:S13"/>
    <mergeCell ref="R14:S14"/>
    <mergeCell ref="R15:S15"/>
    <mergeCell ref="R16:S16"/>
    <mergeCell ref="U15:V15"/>
    <mergeCell ref="U16:V16"/>
    <mergeCell ref="U12:V12"/>
    <mergeCell ref="U13:V13"/>
    <mergeCell ref="U14:V14"/>
    <mergeCell ref="U17:V17"/>
    <mergeCell ref="R17:S17"/>
    <mergeCell ref="O19:P19"/>
    <mergeCell ref="O16:P16"/>
    <mergeCell ref="O17:P17"/>
    <mergeCell ref="X18:Y18"/>
    <mergeCell ref="U18:V18"/>
    <mergeCell ref="X12:Y12"/>
    <mergeCell ref="X13:Y13"/>
    <mergeCell ref="X14:Y14"/>
    <mergeCell ref="X15:Y15"/>
    <mergeCell ref="X16:Y16"/>
    <mergeCell ref="X17:Y17"/>
    <mergeCell ref="O27:P27"/>
    <mergeCell ref="O28:P28"/>
    <mergeCell ref="O29:P29"/>
    <mergeCell ref="O30:P30"/>
    <mergeCell ref="O18:P18"/>
    <mergeCell ref="R18:S18"/>
    <mergeCell ref="O20:P20"/>
    <mergeCell ref="O21:P21"/>
    <mergeCell ref="O23:P23"/>
    <mergeCell ref="R23:S23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O43:P43"/>
    <mergeCell ref="O44:P44"/>
    <mergeCell ref="O45:P45"/>
    <mergeCell ref="O46:P46"/>
    <mergeCell ref="U43:V43"/>
    <mergeCell ref="U44:V44"/>
    <mergeCell ref="U45:V45"/>
    <mergeCell ref="U46:V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R43:S43"/>
    <mergeCell ref="R44:S44"/>
    <mergeCell ref="R45:S45"/>
    <mergeCell ref="R46:S46"/>
    <mergeCell ref="R47:S47"/>
    <mergeCell ref="R48:S48"/>
    <mergeCell ref="R51:S51"/>
    <mergeCell ref="R52:S52"/>
    <mergeCell ref="R53:S53"/>
    <mergeCell ref="R54:S54"/>
    <mergeCell ref="R55:S55"/>
    <mergeCell ref="R56:S56"/>
    <mergeCell ref="U47:V47"/>
    <mergeCell ref="U48:V48"/>
    <mergeCell ref="U53:V53"/>
    <mergeCell ref="U54:V54"/>
    <mergeCell ref="R63:S63"/>
    <mergeCell ref="R64:S64"/>
    <mergeCell ref="U64:V64"/>
    <mergeCell ref="R49:S49"/>
    <mergeCell ref="R50:S50"/>
    <mergeCell ref="R61:S61"/>
    <mergeCell ref="R65:S65"/>
    <mergeCell ref="R66:S66"/>
    <mergeCell ref="R57:S57"/>
    <mergeCell ref="R58:S58"/>
    <mergeCell ref="R59:S59"/>
    <mergeCell ref="R60:S60"/>
    <mergeCell ref="R62:S62"/>
    <mergeCell ref="U65:V65"/>
    <mergeCell ref="U66:V66"/>
    <mergeCell ref="U55:V55"/>
    <mergeCell ref="U56:V56"/>
    <mergeCell ref="U57:V57"/>
    <mergeCell ref="U58:V58"/>
    <mergeCell ref="U59:V59"/>
    <mergeCell ref="U60:V60"/>
    <mergeCell ref="X49:Y49"/>
    <mergeCell ref="X50:Y50"/>
    <mergeCell ref="X51:Y51"/>
    <mergeCell ref="U61:V61"/>
    <mergeCell ref="U62:V62"/>
    <mergeCell ref="U63:V63"/>
    <mergeCell ref="U49:V49"/>
    <mergeCell ref="U50:V50"/>
    <mergeCell ref="U51:V51"/>
    <mergeCell ref="U52:V52"/>
    <mergeCell ref="X43:Y43"/>
    <mergeCell ref="X44:Y44"/>
    <mergeCell ref="X45:Y45"/>
    <mergeCell ref="X46:Y46"/>
    <mergeCell ref="X47:Y47"/>
    <mergeCell ref="X48:Y48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R67:S67"/>
    <mergeCell ref="O71:P71"/>
    <mergeCell ref="R68:S68"/>
    <mergeCell ref="U68:V68"/>
    <mergeCell ref="X71:Y71"/>
    <mergeCell ref="U67:V67"/>
    <mergeCell ref="O72:P72"/>
    <mergeCell ref="O73:P73"/>
    <mergeCell ref="R71:S71"/>
    <mergeCell ref="R72:S72"/>
    <mergeCell ref="R73:S73"/>
    <mergeCell ref="U71:V71"/>
    <mergeCell ref="U72:V72"/>
    <mergeCell ref="U73:V73"/>
    <mergeCell ref="X72:Y72"/>
    <mergeCell ref="X73:Y73"/>
    <mergeCell ref="O76:P76"/>
    <mergeCell ref="O77:P77"/>
    <mergeCell ref="O78:P78"/>
    <mergeCell ref="O79:P79"/>
    <mergeCell ref="U76:V76"/>
    <mergeCell ref="U77:V77"/>
    <mergeCell ref="U78:V78"/>
    <mergeCell ref="U79:V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88:Y88"/>
    <mergeCell ref="X89:Y89"/>
    <mergeCell ref="X90:Y90"/>
    <mergeCell ref="X91:Y91"/>
    <mergeCell ref="X92:Y92"/>
    <mergeCell ref="X93:Y93"/>
    <mergeCell ref="X94:Y94"/>
    <mergeCell ref="O100:P100"/>
    <mergeCell ref="O101:P101"/>
    <mergeCell ref="O102:P102"/>
    <mergeCell ref="O103:P103"/>
    <mergeCell ref="R97:S97"/>
    <mergeCell ref="R98:S98"/>
    <mergeCell ref="R99:S99"/>
    <mergeCell ref="R100:S100"/>
    <mergeCell ref="R101:S101"/>
    <mergeCell ref="R102:S102"/>
    <mergeCell ref="U97:V97"/>
    <mergeCell ref="U98:V98"/>
    <mergeCell ref="U99:V99"/>
    <mergeCell ref="U100:V100"/>
    <mergeCell ref="U101:V101"/>
    <mergeCell ref="U102:V102"/>
    <mergeCell ref="X97:Y97"/>
    <mergeCell ref="X98:Y98"/>
    <mergeCell ref="X99:Y99"/>
    <mergeCell ref="X100:Y100"/>
    <mergeCell ref="X101:Y101"/>
    <mergeCell ref="X102:Y102"/>
    <mergeCell ref="X103:Y103"/>
    <mergeCell ref="O105:P105"/>
    <mergeCell ref="O106:P106"/>
    <mergeCell ref="O107:P107"/>
    <mergeCell ref="O108:P108"/>
    <mergeCell ref="O109:P109"/>
    <mergeCell ref="R103:S103"/>
    <mergeCell ref="U103:V103"/>
    <mergeCell ref="X105:Y105"/>
    <mergeCell ref="X106:Y106"/>
    <mergeCell ref="O110:P110"/>
    <mergeCell ref="O111:P111"/>
    <mergeCell ref="O112:P112"/>
    <mergeCell ref="O113:P113"/>
    <mergeCell ref="O114:P114"/>
    <mergeCell ref="R105:S105"/>
    <mergeCell ref="R106:S106"/>
    <mergeCell ref="R107:S107"/>
    <mergeCell ref="R108:S108"/>
    <mergeCell ref="R109:S109"/>
    <mergeCell ref="R114:S114"/>
    <mergeCell ref="U105:V105"/>
    <mergeCell ref="U106:V106"/>
    <mergeCell ref="U107:V107"/>
    <mergeCell ref="U108:V108"/>
    <mergeCell ref="U109:V109"/>
    <mergeCell ref="R110:S110"/>
    <mergeCell ref="U114:V114"/>
    <mergeCell ref="X110:Y110"/>
    <mergeCell ref="X111:Y111"/>
    <mergeCell ref="R111:S111"/>
    <mergeCell ref="R112:S112"/>
    <mergeCell ref="R113:S113"/>
    <mergeCell ref="U111:V111"/>
    <mergeCell ref="U112:V112"/>
    <mergeCell ref="U113:V113"/>
    <mergeCell ref="X107:Y107"/>
    <mergeCell ref="X108:Y108"/>
    <mergeCell ref="X109:Y109"/>
    <mergeCell ref="R19:S19"/>
    <mergeCell ref="U19:V19"/>
    <mergeCell ref="X19:Y19"/>
    <mergeCell ref="R20:S20"/>
    <mergeCell ref="U20:V20"/>
    <mergeCell ref="X20:Y20"/>
    <mergeCell ref="R21:S21"/>
    <mergeCell ref="U21:V21"/>
    <mergeCell ref="X21:Y21"/>
    <mergeCell ref="O22:P22"/>
    <mergeCell ref="R22:S22"/>
    <mergeCell ref="U22:V22"/>
    <mergeCell ref="X22:Y22"/>
    <mergeCell ref="U23:V23"/>
    <mergeCell ref="X23:Y23"/>
    <mergeCell ref="O24:P24"/>
    <mergeCell ref="R24:S24"/>
    <mergeCell ref="U24:V24"/>
    <mergeCell ref="X24:Y24"/>
    <mergeCell ref="O25:P25"/>
    <mergeCell ref="R25:S25"/>
    <mergeCell ref="U25:V25"/>
    <mergeCell ref="X25:Y25"/>
    <mergeCell ref="U119:V119"/>
    <mergeCell ref="U118:V118"/>
    <mergeCell ref="X112:Y112"/>
    <mergeCell ref="X113:Y113"/>
    <mergeCell ref="X114:Y114"/>
    <mergeCell ref="U110:V110"/>
    <mergeCell ref="O124:P124"/>
    <mergeCell ref="R118:S118"/>
    <mergeCell ref="R119:S119"/>
    <mergeCell ref="R120:S120"/>
    <mergeCell ref="R121:S121"/>
    <mergeCell ref="R122:S122"/>
    <mergeCell ref="R123:S123"/>
    <mergeCell ref="R124:S124"/>
    <mergeCell ref="X123:Y123"/>
    <mergeCell ref="O119:P119"/>
    <mergeCell ref="O118:P118"/>
    <mergeCell ref="O120:P120"/>
    <mergeCell ref="O121:P121"/>
    <mergeCell ref="O122:P122"/>
    <mergeCell ref="O123:P123"/>
    <mergeCell ref="X124:Y124"/>
    <mergeCell ref="U121:V121"/>
    <mergeCell ref="U122:V122"/>
    <mergeCell ref="U123:V123"/>
    <mergeCell ref="U124:V124"/>
    <mergeCell ref="X118:Y118"/>
    <mergeCell ref="X119:Y119"/>
    <mergeCell ref="X120:Y120"/>
    <mergeCell ref="X121:Y121"/>
    <mergeCell ref="X122:Y122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1" manualBreakCount="1">
    <brk id="9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864" t="s">
        <v>256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</row>
    <row r="2" spans="1:28" s="13" customFormat="1" ht="24" customHeight="1">
      <c r="A2" s="883" t="s">
        <v>108</v>
      </c>
      <c r="B2" s="906" t="s">
        <v>22</v>
      </c>
      <c r="C2" s="877" t="s">
        <v>265</v>
      </c>
      <c r="D2" s="878"/>
      <c r="E2" s="878"/>
      <c r="F2" s="879"/>
      <c r="G2" s="866" t="s">
        <v>39</v>
      </c>
      <c r="H2" s="885" t="s">
        <v>109</v>
      </c>
      <c r="I2" s="885"/>
      <c r="J2" s="885"/>
      <c r="K2" s="885"/>
      <c r="L2" s="885"/>
      <c r="M2" s="886"/>
      <c r="N2" s="871" t="s">
        <v>119</v>
      </c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3"/>
    </row>
    <row r="3" spans="1:28" s="13" customFormat="1" ht="15.75" customHeight="1">
      <c r="A3" s="884"/>
      <c r="B3" s="900"/>
      <c r="C3" s="880"/>
      <c r="D3" s="881"/>
      <c r="E3" s="881"/>
      <c r="F3" s="882"/>
      <c r="G3" s="867"/>
      <c r="H3" s="808" t="s">
        <v>17</v>
      </c>
      <c r="I3" s="900" t="s">
        <v>110</v>
      </c>
      <c r="J3" s="901"/>
      <c r="K3" s="901"/>
      <c r="L3" s="901"/>
      <c r="M3" s="834" t="s">
        <v>18</v>
      </c>
      <c r="N3" s="874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6"/>
    </row>
    <row r="4" spans="1:28" s="13" customFormat="1" ht="15.75" customHeight="1">
      <c r="A4" s="884"/>
      <c r="B4" s="900"/>
      <c r="C4" s="807" t="s">
        <v>111</v>
      </c>
      <c r="D4" s="807" t="s">
        <v>112</v>
      </c>
      <c r="E4" s="844" t="s">
        <v>113</v>
      </c>
      <c r="F4" s="845"/>
      <c r="G4" s="867"/>
      <c r="H4" s="808"/>
      <c r="I4" s="842" t="s">
        <v>16</v>
      </c>
      <c r="J4" s="847" t="s">
        <v>114</v>
      </c>
      <c r="K4" s="847"/>
      <c r="L4" s="847"/>
      <c r="M4" s="835"/>
      <c r="N4" s="784" t="s">
        <v>45</v>
      </c>
      <c r="O4" s="785"/>
      <c r="P4" s="777"/>
      <c r="Q4" s="776" t="s">
        <v>46</v>
      </c>
      <c r="R4" s="785"/>
      <c r="S4" s="777"/>
      <c r="T4" s="846" t="s">
        <v>19</v>
      </c>
      <c r="U4" s="846"/>
      <c r="V4" s="846"/>
      <c r="W4" s="846" t="s">
        <v>20</v>
      </c>
      <c r="X4" s="846"/>
      <c r="Y4" s="846"/>
      <c r="Z4" s="846" t="s">
        <v>21</v>
      </c>
      <c r="AA4" s="846"/>
      <c r="AB4" s="870"/>
    </row>
    <row r="5" spans="1:28" s="13" customFormat="1" ht="15.75">
      <c r="A5" s="884"/>
      <c r="B5" s="900"/>
      <c r="C5" s="808"/>
      <c r="D5" s="808"/>
      <c r="E5" s="898" t="s">
        <v>115</v>
      </c>
      <c r="F5" s="904" t="s">
        <v>116</v>
      </c>
      <c r="G5" s="868"/>
      <c r="H5" s="808"/>
      <c r="I5" s="843"/>
      <c r="J5" s="807" t="s">
        <v>50</v>
      </c>
      <c r="K5" s="807" t="s">
        <v>117</v>
      </c>
      <c r="L5" s="807" t="s">
        <v>118</v>
      </c>
      <c r="M5" s="836"/>
      <c r="N5" s="137">
        <v>1</v>
      </c>
      <c r="O5" s="774">
        <v>2</v>
      </c>
      <c r="P5" s="775"/>
      <c r="Q5" s="12">
        <v>3</v>
      </c>
      <c r="R5" s="776">
        <v>4</v>
      </c>
      <c r="S5" s="777"/>
      <c r="T5" s="11">
        <v>5</v>
      </c>
      <c r="U5" s="778">
        <v>6</v>
      </c>
      <c r="V5" s="779"/>
      <c r="W5" s="11">
        <v>7</v>
      </c>
      <c r="X5" s="778">
        <v>8</v>
      </c>
      <c r="Y5" s="779"/>
      <c r="Z5" s="14">
        <v>9</v>
      </c>
      <c r="AA5" s="15" t="s">
        <v>266</v>
      </c>
      <c r="AB5" s="136" t="s">
        <v>267</v>
      </c>
    </row>
    <row r="6" spans="1:28" s="13" customFormat="1" ht="15.75">
      <c r="A6" s="884"/>
      <c r="B6" s="900"/>
      <c r="C6" s="808"/>
      <c r="D6" s="808"/>
      <c r="E6" s="899"/>
      <c r="F6" s="904"/>
      <c r="G6" s="868"/>
      <c r="H6" s="808"/>
      <c r="I6" s="843"/>
      <c r="J6" s="807"/>
      <c r="K6" s="807"/>
      <c r="L6" s="807"/>
      <c r="M6" s="836"/>
      <c r="N6" s="784" t="s">
        <v>264</v>
      </c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138"/>
    </row>
    <row r="7" spans="1:28" s="13" customFormat="1" ht="57.75" customHeight="1">
      <c r="A7" s="884"/>
      <c r="B7" s="901"/>
      <c r="C7" s="808"/>
      <c r="D7" s="808"/>
      <c r="E7" s="899"/>
      <c r="F7" s="905"/>
      <c r="G7" s="869"/>
      <c r="H7" s="808"/>
      <c r="I7" s="843"/>
      <c r="J7" s="807"/>
      <c r="K7" s="807"/>
      <c r="L7" s="807"/>
      <c r="M7" s="834"/>
      <c r="N7" s="139"/>
      <c r="O7" s="780"/>
      <c r="P7" s="781"/>
      <c r="Q7" s="140"/>
      <c r="R7" s="782"/>
      <c r="S7" s="783"/>
      <c r="T7" s="141"/>
      <c r="U7" s="778"/>
      <c r="V7" s="779"/>
      <c r="W7" s="141"/>
      <c r="X7" s="778"/>
      <c r="Y7" s="779"/>
      <c r="Z7" s="141"/>
      <c r="AA7" s="141"/>
      <c r="AB7" s="142"/>
    </row>
    <row r="8" spans="1:28" s="13" customFormat="1" ht="19.5" thickBot="1">
      <c r="A8" s="14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4">
        <v>13</v>
      </c>
      <c r="N8" s="145">
        <v>14</v>
      </c>
      <c r="O8" s="767">
        <v>15</v>
      </c>
      <c r="P8" s="768"/>
      <c r="Q8" s="146">
        <v>16</v>
      </c>
      <c r="R8" s="769">
        <v>17</v>
      </c>
      <c r="S8" s="770"/>
      <c r="T8" s="146">
        <v>18</v>
      </c>
      <c r="U8" s="769">
        <v>19</v>
      </c>
      <c r="V8" s="770"/>
      <c r="W8" s="146">
        <v>20</v>
      </c>
      <c r="X8" s="769">
        <v>21</v>
      </c>
      <c r="Y8" s="770"/>
      <c r="Z8" s="146">
        <v>22</v>
      </c>
      <c r="AA8" s="340">
        <v>23</v>
      </c>
      <c r="AB8" s="340">
        <v>24</v>
      </c>
    </row>
    <row r="9" spans="1:28" s="19" customFormat="1" ht="19.5" thickBot="1">
      <c r="A9" s="826" t="s">
        <v>72</v>
      </c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8"/>
    </row>
    <row r="10" spans="1:43" s="19" customFormat="1" ht="20.25" thickBot="1">
      <c r="A10" s="771" t="s">
        <v>73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3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52" t="s">
        <v>120</v>
      </c>
      <c r="B11" s="353" t="s">
        <v>270</v>
      </c>
      <c r="C11" s="354"/>
      <c r="D11" s="355"/>
      <c r="E11" s="355"/>
      <c r="F11" s="355"/>
      <c r="G11" s="356">
        <f>G12+G13</f>
        <v>6.5</v>
      </c>
      <c r="H11" s="356">
        <f>H12+H13</f>
        <v>195</v>
      </c>
      <c r="I11" s="357">
        <f>I12+I13</f>
        <v>8</v>
      </c>
      <c r="J11" s="357">
        <f>J12+J13</f>
        <v>8</v>
      </c>
      <c r="K11" s="357"/>
      <c r="L11" s="357"/>
      <c r="M11" s="357">
        <f>M12+M13</f>
        <v>187</v>
      </c>
      <c r="N11" s="358"/>
      <c r="O11" s="967"/>
      <c r="P11" s="968"/>
      <c r="Q11" s="359"/>
      <c r="R11" s="969"/>
      <c r="S11" s="970"/>
      <c r="T11" s="359"/>
      <c r="U11" s="969"/>
      <c r="V11" s="970"/>
      <c r="W11" s="360"/>
      <c r="X11" s="971"/>
      <c r="Y11" s="972"/>
      <c r="Z11" s="361"/>
      <c r="AA11" s="361"/>
      <c r="AB11" s="362"/>
      <c r="AG11" s="19" t="s">
        <v>315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63" t="s">
        <v>122</v>
      </c>
      <c r="B12" s="364" t="s">
        <v>26</v>
      </c>
      <c r="C12" s="347"/>
      <c r="D12" s="348">
        <v>3</v>
      </c>
      <c r="E12" s="348"/>
      <c r="F12" s="348"/>
      <c r="G12" s="365">
        <v>3</v>
      </c>
      <c r="H12" s="366">
        <f aca="true" t="shared" si="1" ref="H12:H18">G12*30</f>
        <v>90</v>
      </c>
      <c r="I12" s="366">
        <f aca="true" t="shared" si="2" ref="I12:I17">SUM(J12:L12)</f>
        <v>4</v>
      </c>
      <c r="J12" s="367">
        <v>4</v>
      </c>
      <c r="K12" s="367"/>
      <c r="L12" s="367"/>
      <c r="M12" s="368">
        <f aca="true" t="shared" si="3" ref="M12:M23">H12-I12</f>
        <v>86</v>
      </c>
      <c r="N12" s="369"/>
      <c r="O12" s="961"/>
      <c r="P12" s="962"/>
      <c r="Q12" s="441" t="s">
        <v>40</v>
      </c>
      <c r="R12" s="942"/>
      <c r="S12" s="943"/>
      <c r="T12" s="346"/>
      <c r="U12" s="926"/>
      <c r="V12" s="927"/>
      <c r="W12" s="370"/>
      <c r="X12" s="932"/>
      <c r="Y12" s="933"/>
      <c r="Z12" s="371"/>
      <c r="AA12" s="371"/>
      <c r="AB12" s="372"/>
      <c r="AC12" s="19">
        <v>2</v>
      </c>
      <c r="AD12" s="19" t="s">
        <v>306</v>
      </c>
      <c r="AE12" s="19">
        <f>SUMIF(AC$12:AC$23,1,G$12:G$23)</f>
        <v>0</v>
      </c>
      <c r="AG12" s="19" t="s">
        <v>316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63" t="s">
        <v>123</v>
      </c>
      <c r="B13" s="373" t="s">
        <v>26</v>
      </c>
      <c r="C13" s="349">
        <v>4</v>
      </c>
      <c r="D13" s="350"/>
      <c r="E13" s="350"/>
      <c r="F13" s="350"/>
      <c r="G13" s="351">
        <v>3.5</v>
      </c>
      <c r="H13" s="366">
        <f t="shared" si="1"/>
        <v>105</v>
      </c>
      <c r="I13" s="374">
        <f t="shared" si="2"/>
        <v>4</v>
      </c>
      <c r="J13" s="375">
        <v>4</v>
      </c>
      <c r="K13" s="375"/>
      <c r="L13" s="375"/>
      <c r="M13" s="376">
        <f t="shared" si="3"/>
        <v>101</v>
      </c>
      <c r="N13" s="369"/>
      <c r="O13" s="926"/>
      <c r="P13" s="927"/>
      <c r="Q13" s="441"/>
      <c r="R13" s="942" t="s">
        <v>40</v>
      </c>
      <c r="S13" s="943"/>
      <c r="T13" s="346"/>
      <c r="U13" s="926"/>
      <c r="V13" s="927"/>
      <c r="W13" s="370"/>
      <c r="X13" s="932"/>
      <c r="Y13" s="933"/>
      <c r="Z13" s="371"/>
      <c r="AA13" s="371"/>
      <c r="AB13" s="372"/>
      <c r="AC13" s="19">
        <v>2</v>
      </c>
      <c r="AD13" s="19" t="s">
        <v>307</v>
      </c>
      <c r="AE13" s="432">
        <f>SUMIF(AC$12:AC$23,2,G$12:G$23)</f>
        <v>18</v>
      </c>
    </row>
    <row r="14" spans="1:31" s="19" customFormat="1" ht="18.75">
      <c r="A14" s="363" t="s">
        <v>121</v>
      </c>
      <c r="B14" s="373" t="s">
        <v>246</v>
      </c>
      <c r="C14" s="349">
        <v>3</v>
      </c>
      <c r="D14" s="350"/>
      <c r="E14" s="350"/>
      <c r="F14" s="350"/>
      <c r="G14" s="351">
        <v>4</v>
      </c>
      <c r="H14" s="366">
        <f t="shared" si="1"/>
        <v>120</v>
      </c>
      <c r="I14" s="374">
        <f t="shared" si="2"/>
        <v>4</v>
      </c>
      <c r="J14" s="375">
        <v>4</v>
      </c>
      <c r="K14" s="375"/>
      <c r="L14" s="375"/>
      <c r="M14" s="376">
        <f t="shared" si="3"/>
        <v>116</v>
      </c>
      <c r="N14" s="369"/>
      <c r="O14" s="961"/>
      <c r="P14" s="962"/>
      <c r="Q14" s="346" t="s">
        <v>40</v>
      </c>
      <c r="R14" s="926"/>
      <c r="S14" s="927"/>
      <c r="T14" s="346"/>
      <c r="U14" s="926"/>
      <c r="V14" s="927"/>
      <c r="W14" s="370"/>
      <c r="X14" s="932"/>
      <c r="Y14" s="933"/>
      <c r="Z14" s="371"/>
      <c r="AA14" s="371"/>
      <c r="AB14" s="372"/>
      <c r="AC14" s="19">
        <v>2</v>
      </c>
      <c r="AD14" s="19" t="s">
        <v>308</v>
      </c>
      <c r="AE14" s="432">
        <f>SUMIF(AC$12:AC$23,3,G$12:G$23)</f>
        <v>11</v>
      </c>
    </row>
    <row r="15" spans="1:31" s="19" customFormat="1" ht="18.75">
      <c r="A15" s="363" t="s">
        <v>124</v>
      </c>
      <c r="B15" s="373" t="s">
        <v>247</v>
      </c>
      <c r="C15" s="440">
        <v>5</v>
      </c>
      <c r="D15" s="350"/>
      <c r="E15" s="350"/>
      <c r="F15" s="350"/>
      <c r="G15" s="351">
        <v>2</v>
      </c>
      <c r="H15" s="366">
        <f t="shared" si="1"/>
        <v>60</v>
      </c>
      <c r="I15" s="374">
        <f t="shared" si="2"/>
        <v>4</v>
      </c>
      <c r="J15" s="375">
        <v>4</v>
      </c>
      <c r="K15" s="375"/>
      <c r="L15" s="375"/>
      <c r="M15" s="376">
        <f t="shared" si="3"/>
        <v>56</v>
      </c>
      <c r="N15" s="369"/>
      <c r="O15" s="961"/>
      <c r="P15" s="962"/>
      <c r="Q15" s="346"/>
      <c r="R15" s="926"/>
      <c r="S15" s="927"/>
      <c r="T15" s="346" t="s">
        <v>40</v>
      </c>
      <c r="U15" s="926"/>
      <c r="V15" s="927"/>
      <c r="W15" s="370"/>
      <c r="X15" s="932"/>
      <c r="Y15" s="933"/>
      <c r="Z15" s="371"/>
      <c r="AA15" s="371"/>
      <c r="AB15" s="372"/>
      <c r="AC15" s="19">
        <v>3</v>
      </c>
      <c r="AD15" s="19" t="s">
        <v>309</v>
      </c>
      <c r="AE15" s="432">
        <f>SUMIF(AC$12:AC$23,4,G$12:G$23)</f>
        <v>9</v>
      </c>
    </row>
    <row r="16" spans="1:31" s="19" customFormat="1" ht="31.5">
      <c r="A16" s="363" t="s">
        <v>125</v>
      </c>
      <c r="B16" s="373" t="s">
        <v>68</v>
      </c>
      <c r="C16" s="440">
        <v>4</v>
      </c>
      <c r="D16" s="350"/>
      <c r="E16" s="350"/>
      <c r="F16" s="350"/>
      <c r="G16" s="351">
        <v>3</v>
      </c>
      <c r="H16" s="366">
        <f t="shared" si="1"/>
        <v>90</v>
      </c>
      <c r="I16" s="374">
        <f t="shared" si="2"/>
        <v>4</v>
      </c>
      <c r="J16" s="375">
        <v>4</v>
      </c>
      <c r="K16" s="375"/>
      <c r="L16" s="375"/>
      <c r="M16" s="376">
        <f t="shared" si="3"/>
        <v>86</v>
      </c>
      <c r="N16" s="369"/>
      <c r="O16" s="961"/>
      <c r="P16" s="962"/>
      <c r="Q16" s="346"/>
      <c r="R16" s="965" t="s">
        <v>40</v>
      </c>
      <c r="S16" s="966"/>
      <c r="T16" s="346"/>
      <c r="U16" s="926"/>
      <c r="V16" s="927"/>
      <c r="W16" s="370"/>
      <c r="X16" s="932"/>
      <c r="Y16" s="933"/>
      <c r="Z16" s="371"/>
      <c r="AA16" s="371"/>
      <c r="AB16" s="372"/>
      <c r="AC16" s="19">
        <v>2</v>
      </c>
      <c r="AE16" s="433">
        <f>SUM(AE13:AE15)</f>
        <v>38</v>
      </c>
    </row>
    <row r="17" spans="1:29" s="19" customFormat="1" ht="19.5" thickBot="1">
      <c r="A17" s="377" t="s">
        <v>126</v>
      </c>
      <c r="B17" s="378" t="s">
        <v>31</v>
      </c>
      <c r="C17" s="440">
        <v>3</v>
      </c>
      <c r="D17" s="350"/>
      <c r="E17" s="350"/>
      <c r="F17" s="350"/>
      <c r="G17" s="351">
        <v>4.5</v>
      </c>
      <c r="H17" s="366">
        <f t="shared" si="1"/>
        <v>135</v>
      </c>
      <c r="I17" s="374">
        <f t="shared" si="2"/>
        <v>4</v>
      </c>
      <c r="J17" s="375">
        <v>4</v>
      </c>
      <c r="K17" s="375"/>
      <c r="L17" s="375"/>
      <c r="M17" s="376">
        <f t="shared" si="3"/>
        <v>131</v>
      </c>
      <c r="N17" s="379"/>
      <c r="O17" s="961"/>
      <c r="P17" s="962"/>
      <c r="Q17" s="380" t="s">
        <v>40</v>
      </c>
      <c r="R17" s="963"/>
      <c r="S17" s="964"/>
      <c r="T17" s="380"/>
      <c r="U17" s="926"/>
      <c r="V17" s="927"/>
      <c r="W17" s="381"/>
      <c r="X17" s="932"/>
      <c r="Y17" s="933"/>
      <c r="Z17" s="382"/>
      <c r="AA17" s="382"/>
      <c r="AB17" s="383"/>
      <c r="AC17" s="19">
        <v>2</v>
      </c>
    </row>
    <row r="18" spans="1:29" s="19" customFormat="1" ht="18.75">
      <c r="A18" s="384" t="s">
        <v>271</v>
      </c>
      <c r="B18" s="385" t="s">
        <v>272</v>
      </c>
      <c r="C18" s="386"/>
      <c r="D18" s="386">
        <v>5</v>
      </c>
      <c r="E18" s="386"/>
      <c r="F18" s="387"/>
      <c r="G18" s="388">
        <v>3</v>
      </c>
      <c r="H18" s="386">
        <f t="shared" si="1"/>
        <v>90</v>
      </c>
      <c r="I18" s="386">
        <v>4</v>
      </c>
      <c r="J18" s="389" t="s">
        <v>40</v>
      </c>
      <c r="K18" s="386"/>
      <c r="L18" s="390"/>
      <c r="M18" s="390">
        <f t="shared" si="3"/>
        <v>86</v>
      </c>
      <c r="N18" s="384"/>
      <c r="O18" s="952"/>
      <c r="P18" s="953"/>
      <c r="Q18" s="384"/>
      <c r="R18" s="952"/>
      <c r="S18" s="953"/>
      <c r="T18" s="389" t="s">
        <v>40</v>
      </c>
      <c r="U18" s="955"/>
      <c r="V18" s="956"/>
      <c r="W18" s="438"/>
      <c r="X18" s="959"/>
      <c r="Y18" s="960"/>
      <c r="Z18" s="391"/>
      <c r="AA18" s="391"/>
      <c r="AB18" s="391"/>
      <c r="AC18" s="19">
        <v>3</v>
      </c>
    </row>
    <row r="19" spans="1:29" s="19" customFormat="1" ht="18.75">
      <c r="A19" s="384" t="s">
        <v>273</v>
      </c>
      <c r="B19" s="385" t="s">
        <v>274</v>
      </c>
      <c r="C19" s="386"/>
      <c r="D19" s="386">
        <v>5</v>
      </c>
      <c r="E19" s="386"/>
      <c r="F19" s="387"/>
      <c r="G19" s="388">
        <v>3</v>
      </c>
      <c r="H19" s="386">
        <f>G19*30</f>
        <v>90</v>
      </c>
      <c r="I19" s="386">
        <v>4</v>
      </c>
      <c r="J19" s="389" t="s">
        <v>40</v>
      </c>
      <c r="K19" s="386"/>
      <c r="L19" s="390"/>
      <c r="M19" s="390">
        <f t="shared" si="3"/>
        <v>86</v>
      </c>
      <c r="N19" s="384"/>
      <c r="O19" s="952"/>
      <c r="P19" s="953"/>
      <c r="Q19" s="384"/>
      <c r="R19" s="952"/>
      <c r="S19" s="953"/>
      <c r="T19" s="389" t="s">
        <v>40</v>
      </c>
      <c r="U19" s="955"/>
      <c r="V19" s="956"/>
      <c r="W19" s="438"/>
      <c r="X19" s="959"/>
      <c r="Y19" s="960"/>
      <c r="Z19" s="391"/>
      <c r="AA19" s="391"/>
      <c r="AB19" s="391"/>
      <c r="AC19" s="19">
        <v>3</v>
      </c>
    </row>
    <row r="20" spans="1:29" s="19" customFormat="1" ht="18.75">
      <c r="A20" s="384" t="s">
        <v>275</v>
      </c>
      <c r="B20" s="385" t="s">
        <v>276</v>
      </c>
      <c r="C20" s="386"/>
      <c r="D20" s="386">
        <v>8</v>
      </c>
      <c r="E20" s="386"/>
      <c r="F20" s="387"/>
      <c r="G20" s="388">
        <v>3</v>
      </c>
      <c r="H20" s="386">
        <f>G20*30</f>
        <v>90</v>
      </c>
      <c r="I20" s="386">
        <v>4</v>
      </c>
      <c r="J20" s="389" t="s">
        <v>40</v>
      </c>
      <c r="K20" s="386"/>
      <c r="L20" s="390"/>
      <c r="M20" s="390">
        <f t="shared" si="3"/>
        <v>86</v>
      </c>
      <c r="N20" s="384"/>
      <c r="O20" s="952"/>
      <c r="P20" s="953"/>
      <c r="Q20" s="384"/>
      <c r="R20" s="952"/>
      <c r="S20" s="953"/>
      <c r="T20" s="389"/>
      <c r="U20" s="955"/>
      <c r="V20" s="956"/>
      <c r="W20" s="438"/>
      <c r="X20" s="957" t="s">
        <v>40</v>
      </c>
      <c r="Y20" s="958"/>
      <c r="Z20" s="391"/>
      <c r="AA20" s="391"/>
      <c r="AB20" s="391"/>
      <c r="AC20" s="19">
        <v>4</v>
      </c>
    </row>
    <row r="21" spans="1:29" s="19" customFormat="1" ht="18.75">
      <c r="A21" s="384" t="s">
        <v>277</v>
      </c>
      <c r="B21" s="385" t="s">
        <v>278</v>
      </c>
      <c r="C21" s="386"/>
      <c r="D21" s="386">
        <v>7</v>
      </c>
      <c r="E21" s="386"/>
      <c r="F21" s="387"/>
      <c r="G21" s="388">
        <v>3</v>
      </c>
      <c r="H21" s="386">
        <f>G21*30</f>
        <v>90</v>
      </c>
      <c r="I21" s="386">
        <v>4</v>
      </c>
      <c r="J21" s="389" t="s">
        <v>40</v>
      </c>
      <c r="K21" s="386"/>
      <c r="L21" s="390"/>
      <c r="M21" s="390">
        <f t="shared" si="3"/>
        <v>86</v>
      </c>
      <c r="N21" s="384"/>
      <c r="O21" s="952"/>
      <c r="P21" s="953"/>
      <c r="Q21" s="384"/>
      <c r="R21" s="952"/>
      <c r="S21" s="953"/>
      <c r="T21" s="389"/>
      <c r="U21" s="955"/>
      <c r="V21" s="956"/>
      <c r="W21" s="438" t="s">
        <v>40</v>
      </c>
      <c r="X21" s="957"/>
      <c r="Y21" s="958"/>
      <c r="Z21" s="391"/>
      <c r="AA21" s="391"/>
      <c r="AB21" s="391"/>
      <c r="AC21" s="19">
        <v>4</v>
      </c>
    </row>
    <row r="22" spans="1:29" s="19" customFormat="1" ht="18.75">
      <c r="A22" s="384" t="s">
        <v>279</v>
      </c>
      <c r="B22" s="385" t="s">
        <v>280</v>
      </c>
      <c r="C22" s="386"/>
      <c r="D22" s="386">
        <v>5</v>
      </c>
      <c r="E22" s="386"/>
      <c r="F22" s="387"/>
      <c r="G22" s="388">
        <v>3</v>
      </c>
      <c r="H22" s="386">
        <f>G22*30</f>
        <v>90</v>
      </c>
      <c r="I22" s="386">
        <v>4</v>
      </c>
      <c r="J22" s="389" t="s">
        <v>40</v>
      </c>
      <c r="K22" s="386"/>
      <c r="L22" s="390"/>
      <c r="M22" s="390">
        <f t="shared" si="3"/>
        <v>86</v>
      </c>
      <c r="N22" s="384"/>
      <c r="O22" s="952"/>
      <c r="P22" s="953"/>
      <c r="Q22" s="384"/>
      <c r="R22" s="952"/>
      <c r="S22" s="953"/>
      <c r="T22" s="389" t="s">
        <v>40</v>
      </c>
      <c r="U22" s="955"/>
      <c r="V22" s="956"/>
      <c r="W22" s="438"/>
      <c r="X22" s="957"/>
      <c r="Y22" s="958"/>
      <c r="Z22" s="391"/>
      <c r="AA22" s="391"/>
      <c r="AB22" s="391"/>
      <c r="AC22" s="19">
        <v>3</v>
      </c>
    </row>
    <row r="23" spans="1:29" s="19" customFormat="1" ht="18.75">
      <c r="A23" s="384" t="s">
        <v>281</v>
      </c>
      <c r="B23" s="385" t="s">
        <v>282</v>
      </c>
      <c r="C23" s="386"/>
      <c r="D23" s="386">
        <v>7</v>
      </c>
      <c r="E23" s="386"/>
      <c r="F23" s="387"/>
      <c r="G23" s="388">
        <v>3</v>
      </c>
      <c r="H23" s="386">
        <f>G23*30</f>
        <v>90</v>
      </c>
      <c r="I23" s="386">
        <v>4</v>
      </c>
      <c r="J23" s="389" t="s">
        <v>40</v>
      </c>
      <c r="K23" s="386"/>
      <c r="L23" s="390"/>
      <c r="M23" s="390">
        <f t="shared" si="3"/>
        <v>86</v>
      </c>
      <c r="N23" s="384"/>
      <c r="O23" s="952"/>
      <c r="P23" s="953"/>
      <c r="Q23" s="384"/>
      <c r="R23" s="952"/>
      <c r="S23" s="953"/>
      <c r="T23" s="389"/>
      <c r="U23" s="954"/>
      <c r="V23" s="954"/>
      <c r="W23" s="438" t="s">
        <v>40</v>
      </c>
      <c r="X23" s="951"/>
      <c r="Y23" s="951"/>
      <c r="Z23" s="391"/>
      <c r="AA23" s="391"/>
      <c r="AB23" s="391"/>
      <c r="AC23" s="19">
        <v>4</v>
      </c>
    </row>
    <row r="24" spans="1:28" s="19" customFormat="1" ht="19.5" thickBot="1">
      <c r="A24" s="384"/>
      <c r="B24" s="385"/>
      <c r="C24" s="386"/>
      <c r="D24" s="386"/>
      <c r="E24" s="386"/>
      <c r="F24" s="387"/>
      <c r="G24" s="388"/>
      <c r="H24" s="386"/>
      <c r="I24" s="386"/>
      <c r="J24" s="439"/>
      <c r="K24" s="386"/>
      <c r="L24" s="390"/>
      <c r="M24" s="390"/>
      <c r="N24" s="384"/>
      <c r="O24" s="952"/>
      <c r="P24" s="953"/>
      <c r="Q24" s="384"/>
      <c r="R24" s="952"/>
      <c r="S24" s="953"/>
      <c r="T24" s="439"/>
      <c r="U24" s="954"/>
      <c r="V24" s="954"/>
      <c r="W24" s="438"/>
      <c r="X24" s="951"/>
      <c r="Y24" s="951"/>
      <c r="Z24" s="391"/>
      <c r="AA24" s="391"/>
      <c r="AB24" s="391"/>
    </row>
    <row r="25" spans="1:28" s="19" customFormat="1" ht="24" customHeight="1" thickBot="1">
      <c r="A25" s="944" t="s">
        <v>248</v>
      </c>
      <c r="B25" s="945"/>
      <c r="C25" s="392"/>
      <c r="D25" s="393"/>
      <c r="E25" s="394"/>
      <c r="F25" s="394"/>
      <c r="G25" s="395">
        <f>SUM(G12:G23)</f>
        <v>38</v>
      </c>
      <c r="H25" s="395">
        <f>SUM(H12:H23)</f>
        <v>1140</v>
      </c>
      <c r="I25" s="395">
        <f>SUM(I12:I23)</f>
        <v>48</v>
      </c>
      <c r="J25" s="395">
        <v>48</v>
      </c>
      <c r="K25" s="395"/>
      <c r="L25" s="395"/>
      <c r="M25" s="395">
        <f>SUM(M12:M23)</f>
        <v>1092</v>
      </c>
      <c r="N25" s="396"/>
      <c r="O25" s="946"/>
      <c r="P25" s="947"/>
      <c r="Q25" s="397" t="s">
        <v>257</v>
      </c>
      <c r="R25" s="948" t="s">
        <v>103</v>
      </c>
      <c r="S25" s="949"/>
      <c r="T25" s="398" t="s">
        <v>284</v>
      </c>
      <c r="U25" s="950"/>
      <c r="V25" s="950"/>
      <c r="W25" s="399" t="s">
        <v>103</v>
      </c>
      <c r="X25" s="951" t="s">
        <v>40</v>
      </c>
      <c r="Y25" s="951"/>
      <c r="Z25" s="400"/>
      <c r="AA25" s="400"/>
      <c r="AB25" s="401"/>
    </row>
    <row r="26" spans="1:28" s="19" customFormat="1" ht="20.25" thickBot="1">
      <c r="A26" s="839" t="s">
        <v>74</v>
      </c>
      <c r="B26" s="840"/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840"/>
      <c r="U26" s="840"/>
      <c r="V26" s="840"/>
      <c r="W26" s="840"/>
      <c r="X26" s="840"/>
      <c r="Y26" s="840"/>
      <c r="Z26" s="840"/>
      <c r="AA26" s="840"/>
      <c r="AB26" s="841"/>
    </row>
    <row r="27" spans="1:43" s="36" customFormat="1" ht="18.75" customHeight="1">
      <c r="A27" s="224" t="s">
        <v>127</v>
      </c>
      <c r="B27" s="289" t="s">
        <v>203</v>
      </c>
      <c r="C27" s="66"/>
      <c r="D27" s="67">
        <v>3</v>
      </c>
      <c r="E27" s="67"/>
      <c r="F27" s="68"/>
      <c r="G27" s="402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11">
        <f aca="true" t="shared" si="5" ref="M27:M40">H27-I27</f>
        <v>86</v>
      </c>
      <c r="N27" s="214"/>
      <c r="O27" s="749"/>
      <c r="P27" s="750"/>
      <c r="Q27" s="70" t="s">
        <v>40</v>
      </c>
      <c r="R27" s="741"/>
      <c r="S27" s="742"/>
      <c r="T27" s="70"/>
      <c r="U27" s="741"/>
      <c r="V27" s="742"/>
      <c r="W27" s="74"/>
      <c r="X27" s="761"/>
      <c r="Y27" s="762"/>
      <c r="Z27" s="290"/>
      <c r="AA27" s="290"/>
      <c r="AB27" s="215"/>
      <c r="AC27" s="36">
        <v>2</v>
      </c>
      <c r="AD27" s="19" t="s">
        <v>306</v>
      </c>
      <c r="AE27" s="431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6" t="s">
        <v>128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403">
        <v>10</v>
      </c>
      <c r="J28" s="346" t="s">
        <v>40</v>
      </c>
      <c r="K28" s="346"/>
      <c r="L28" s="346" t="s">
        <v>104</v>
      </c>
      <c r="M28" s="404">
        <f t="shared" si="5"/>
        <v>140</v>
      </c>
      <c r="N28" s="405" t="s">
        <v>251</v>
      </c>
      <c r="O28" s="695"/>
      <c r="P28" s="696"/>
      <c r="Q28" s="21"/>
      <c r="R28" s="705"/>
      <c r="S28" s="706"/>
      <c r="T28" s="21"/>
      <c r="U28" s="705"/>
      <c r="V28" s="706"/>
      <c r="W28" s="34"/>
      <c r="X28" s="759"/>
      <c r="Y28" s="760"/>
      <c r="Z28" s="35"/>
      <c r="AA28" s="35"/>
      <c r="AB28" s="98"/>
      <c r="AC28" s="36">
        <v>1</v>
      </c>
      <c r="AD28" s="19" t="s">
        <v>307</v>
      </c>
      <c r="AE28" s="431">
        <f>SUMIF(AC$27:AC$40,2,G$27:G$40)</f>
        <v>10.5</v>
      </c>
      <c r="AG28" s="19" t="s">
        <v>315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6" t="s">
        <v>129</v>
      </c>
      <c r="B29" s="37" t="s">
        <v>64</v>
      </c>
      <c r="C29" s="38"/>
      <c r="D29" s="39"/>
      <c r="E29" s="39"/>
      <c r="F29" s="32"/>
      <c r="G29" s="406">
        <f>G30+G31+G32</f>
        <v>12</v>
      </c>
      <c r="H29" s="28">
        <f aca="true" t="shared" si="7" ref="H29:M29">H30+H31+H32</f>
        <v>360</v>
      </c>
      <c r="I29" s="406">
        <f t="shared" si="7"/>
        <v>34</v>
      </c>
      <c r="J29" s="28">
        <v>24</v>
      </c>
      <c r="K29" s="28"/>
      <c r="L29" s="28">
        <v>10</v>
      </c>
      <c r="M29" s="167">
        <f t="shared" si="7"/>
        <v>326</v>
      </c>
      <c r="N29" s="172"/>
      <c r="O29" s="695"/>
      <c r="P29" s="696"/>
      <c r="Q29" s="41"/>
      <c r="R29" s="705"/>
      <c r="S29" s="706"/>
      <c r="T29" s="41"/>
      <c r="U29" s="705"/>
      <c r="V29" s="706"/>
      <c r="W29" s="34"/>
      <c r="X29" s="759"/>
      <c r="Y29" s="760"/>
      <c r="Z29" s="35"/>
      <c r="AA29" s="35"/>
      <c r="AB29" s="98"/>
      <c r="AE29" s="434">
        <f>SUM(AE27:AE28)</f>
        <v>52.5</v>
      </c>
      <c r="AG29" s="19" t="s">
        <v>316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6" t="s">
        <v>164</v>
      </c>
      <c r="B30" s="37" t="s">
        <v>64</v>
      </c>
      <c r="C30" s="38"/>
      <c r="D30" s="39">
        <v>1</v>
      </c>
      <c r="E30" s="39"/>
      <c r="F30" s="32"/>
      <c r="G30" s="341">
        <v>5</v>
      </c>
      <c r="H30" s="28">
        <f>G30*30</f>
        <v>150</v>
      </c>
      <c r="I30" s="22">
        <v>12</v>
      </c>
      <c r="J30" s="41" t="s">
        <v>250</v>
      </c>
      <c r="K30" s="41"/>
      <c r="L30" s="41" t="s">
        <v>102</v>
      </c>
      <c r="M30" s="168">
        <f t="shared" si="5"/>
        <v>138</v>
      </c>
      <c r="N30" s="166" t="s">
        <v>100</v>
      </c>
      <c r="O30" s="695"/>
      <c r="P30" s="696"/>
      <c r="Q30" s="41"/>
      <c r="R30" s="705"/>
      <c r="S30" s="706"/>
      <c r="T30" s="41"/>
      <c r="U30" s="705"/>
      <c r="V30" s="706"/>
      <c r="W30" s="34"/>
      <c r="X30" s="759"/>
      <c r="Y30" s="760"/>
      <c r="Z30" s="35"/>
      <c r="AA30" s="35"/>
      <c r="AB30" s="98"/>
      <c r="AC30" s="36">
        <v>1</v>
      </c>
    </row>
    <row r="31" spans="1:29" s="36" customFormat="1" ht="37.5">
      <c r="A31" s="166" t="s">
        <v>165</v>
      </c>
      <c r="B31" s="37" t="s">
        <v>64</v>
      </c>
      <c r="C31" s="38" t="s">
        <v>253</v>
      </c>
      <c r="D31" s="39"/>
      <c r="E31" s="39"/>
      <c r="F31" s="32"/>
      <c r="G31" s="341">
        <v>3</v>
      </c>
      <c r="H31" s="28">
        <f>G31*30</f>
        <v>90</v>
      </c>
      <c r="I31" s="22">
        <v>12</v>
      </c>
      <c r="J31" s="41" t="s">
        <v>250</v>
      </c>
      <c r="K31" s="41"/>
      <c r="L31" s="41" t="s">
        <v>102</v>
      </c>
      <c r="M31" s="168">
        <f t="shared" si="5"/>
        <v>78</v>
      </c>
      <c r="N31" s="172"/>
      <c r="O31" s="695" t="s">
        <v>100</v>
      </c>
      <c r="P31" s="696"/>
      <c r="Q31" s="41"/>
      <c r="R31" s="705"/>
      <c r="S31" s="706"/>
      <c r="T31" s="41"/>
      <c r="U31" s="705"/>
      <c r="V31" s="706"/>
      <c r="W31" s="34"/>
      <c r="X31" s="759"/>
      <c r="Y31" s="760"/>
      <c r="Z31" s="35"/>
      <c r="AA31" s="35"/>
      <c r="AB31" s="98"/>
      <c r="AC31" s="36">
        <v>1</v>
      </c>
    </row>
    <row r="32" spans="1:29" s="36" customFormat="1" ht="37.5">
      <c r="A32" s="166" t="s">
        <v>166</v>
      </c>
      <c r="B32" s="37" t="s">
        <v>64</v>
      </c>
      <c r="C32" s="39">
        <v>3</v>
      </c>
      <c r="D32" s="39"/>
      <c r="E32" s="39"/>
      <c r="F32" s="32"/>
      <c r="G32" s="406">
        <v>4</v>
      </c>
      <c r="H32" s="28">
        <f>G32*30</f>
        <v>120</v>
      </c>
      <c r="I32" s="403">
        <v>10</v>
      </c>
      <c r="J32" s="407" t="s">
        <v>103</v>
      </c>
      <c r="K32" s="41"/>
      <c r="L32" s="41" t="s">
        <v>249</v>
      </c>
      <c r="M32" s="168">
        <f t="shared" si="5"/>
        <v>110</v>
      </c>
      <c r="N32" s="172"/>
      <c r="O32" s="765"/>
      <c r="P32" s="766"/>
      <c r="Q32" s="407" t="s">
        <v>251</v>
      </c>
      <c r="R32" s="705"/>
      <c r="S32" s="706"/>
      <c r="T32" s="41"/>
      <c r="U32" s="705"/>
      <c r="V32" s="706"/>
      <c r="W32" s="34"/>
      <c r="X32" s="759"/>
      <c r="Y32" s="760"/>
      <c r="Z32" s="35"/>
      <c r="AA32" s="35"/>
      <c r="AB32" s="98"/>
      <c r="AC32" s="36">
        <v>2</v>
      </c>
    </row>
    <row r="33" spans="1:28" s="36" customFormat="1" ht="17.25" customHeight="1">
      <c r="A33" s="166" t="s">
        <v>130</v>
      </c>
      <c r="B33" s="30" t="s">
        <v>204</v>
      </c>
      <c r="C33" s="31"/>
      <c r="D33" s="31"/>
      <c r="E33" s="31"/>
      <c r="F33" s="32"/>
      <c r="G33" s="342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9">
        <f>H33-I33</f>
        <v>414</v>
      </c>
      <c r="N33" s="173"/>
      <c r="O33" s="765"/>
      <c r="P33" s="766"/>
      <c r="Q33" s="21"/>
      <c r="R33" s="705"/>
      <c r="S33" s="706"/>
      <c r="T33" s="21"/>
      <c r="U33" s="705"/>
      <c r="V33" s="706"/>
      <c r="W33" s="34"/>
      <c r="X33" s="759"/>
      <c r="Y33" s="760"/>
      <c r="Z33" s="35"/>
      <c r="AA33" s="35"/>
      <c r="AB33" s="98"/>
    </row>
    <row r="34" spans="1:29" s="36" customFormat="1" ht="17.25" customHeight="1">
      <c r="A34" s="166" t="s">
        <v>132</v>
      </c>
      <c r="B34" s="30" t="s">
        <v>204</v>
      </c>
      <c r="C34" s="29">
        <v>1</v>
      </c>
      <c r="D34" s="31"/>
      <c r="E34" s="31"/>
      <c r="F34" s="32"/>
      <c r="G34" s="342">
        <v>7.5</v>
      </c>
      <c r="H34" s="20">
        <f>G34*30</f>
        <v>225</v>
      </c>
      <c r="I34" s="27">
        <v>16</v>
      </c>
      <c r="J34" s="26" t="s">
        <v>251</v>
      </c>
      <c r="K34" s="26"/>
      <c r="L34" s="26" t="s">
        <v>104</v>
      </c>
      <c r="M34" s="170">
        <f t="shared" si="5"/>
        <v>209</v>
      </c>
      <c r="N34" s="174" t="s">
        <v>252</v>
      </c>
      <c r="O34" s="765"/>
      <c r="P34" s="766"/>
      <c r="Q34" s="21"/>
      <c r="R34" s="705"/>
      <c r="S34" s="706"/>
      <c r="T34" s="21"/>
      <c r="U34" s="705"/>
      <c r="V34" s="706"/>
      <c r="W34" s="34"/>
      <c r="X34" s="759"/>
      <c r="Y34" s="760"/>
      <c r="Z34" s="35"/>
      <c r="AA34" s="35"/>
      <c r="AB34" s="98"/>
      <c r="AC34" s="36">
        <v>1</v>
      </c>
    </row>
    <row r="35" spans="1:29" s="36" customFormat="1" ht="17.25" customHeight="1">
      <c r="A35" s="166" t="s">
        <v>133</v>
      </c>
      <c r="B35" s="30" t="s">
        <v>204</v>
      </c>
      <c r="C35" s="29">
        <v>2</v>
      </c>
      <c r="D35" s="31"/>
      <c r="E35" s="31"/>
      <c r="F35" s="32"/>
      <c r="G35" s="342">
        <v>7.5</v>
      </c>
      <c r="H35" s="20">
        <f>G35*30</f>
        <v>225</v>
      </c>
      <c r="I35" s="27">
        <v>16</v>
      </c>
      <c r="J35" s="26" t="s">
        <v>251</v>
      </c>
      <c r="K35" s="26"/>
      <c r="L35" s="26" t="s">
        <v>104</v>
      </c>
      <c r="M35" s="170">
        <f t="shared" si="5"/>
        <v>209</v>
      </c>
      <c r="N35" s="173"/>
      <c r="O35" s="763" t="s">
        <v>252</v>
      </c>
      <c r="P35" s="764"/>
      <c r="Q35" s="21"/>
      <c r="R35" s="705"/>
      <c r="S35" s="706"/>
      <c r="T35" s="21"/>
      <c r="U35" s="705"/>
      <c r="V35" s="706"/>
      <c r="W35" s="34"/>
      <c r="X35" s="759"/>
      <c r="Y35" s="760"/>
      <c r="Z35" s="35"/>
      <c r="AA35" s="35"/>
      <c r="AB35" s="98"/>
      <c r="AC35" s="36">
        <v>1</v>
      </c>
    </row>
    <row r="36" spans="1:29" s="36" customFormat="1" ht="46.5" customHeight="1">
      <c r="A36" s="166" t="s">
        <v>131</v>
      </c>
      <c r="B36" s="30" t="s">
        <v>49</v>
      </c>
      <c r="C36" s="31"/>
      <c r="D36" s="29">
        <v>3</v>
      </c>
      <c r="E36" s="31"/>
      <c r="F36" s="32"/>
      <c r="G36" s="342">
        <v>3.5</v>
      </c>
      <c r="H36" s="20">
        <f>G36*30</f>
        <v>105</v>
      </c>
      <c r="I36" s="27">
        <v>8</v>
      </c>
      <c r="J36" s="26" t="s">
        <v>99</v>
      </c>
      <c r="K36" s="26"/>
      <c r="L36" s="26" t="s">
        <v>101</v>
      </c>
      <c r="M36" s="151">
        <f t="shared" si="5"/>
        <v>97</v>
      </c>
      <c r="N36" s="154"/>
      <c r="O36" s="707"/>
      <c r="P36" s="708"/>
      <c r="Q36" s="21" t="s">
        <v>103</v>
      </c>
      <c r="R36" s="705"/>
      <c r="S36" s="706"/>
      <c r="T36" s="21"/>
      <c r="U36" s="705"/>
      <c r="V36" s="706"/>
      <c r="W36" s="34"/>
      <c r="X36" s="759"/>
      <c r="Y36" s="760"/>
      <c r="Z36" s="35"/>
      <c r="AA36" s="35"/>
      <c r="AB36" s="98"/>
      <c r="AC36" s="36">
        <v>2</v>
      </c>
    </row>
    <row r="37" spans="1:28" s="36" customFormat="1" ht="18.75">
      <c r="A37" s="166" t="s">
        <v>134</v>
      </c>
      <c r="B37" s="30" t="s">
        <v>27</v>
      </c>
      <c r="C37" s="31"/>
      <c r="D37" s="31"/>
      <c r="E37" s="31"/>
      <c r="F37" s="32"/>
      <c r="G37" s="342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71">
        <f t="shared" si="9"/>
        <v>302</v>
      </c>
      <c r="N37" s="154"/>
      <c r="O37" s="707"/>
      <c r="P37" s="708"/>
      <c r="Q37" s="21"/>
      <c r="R37" s="705"/>
      <c r="S37" s="706"/>
      <c r="T37" s="21"/>
      <c r="U37" s="705"/>
      <c r="V37" s="706"/>
      <c r="W37" s="34"/>
      <c r="X37" s="759"/>
      <c r="Y37" s="760"/>
      <c r="Z37" s="35"/>
      <c r="AA37" s="35"/>
      <c r="AB37" s="98"/>
    </row>
    <row r="38" spans="1:29" s="46" customFormat="1" ht="18.75">
      <c r="A38" s="166" t="s">
        <v>167</v>
      </c>
      <c r="B38" s="30" t="s">
        <v>27</v>
      </c>
      <c r="C38" s="408">
        <v>1</v>
      </c>
      <c r="D38" s="31"/>
      <c r="E38" s="31"/>
      <c r="F38" s="32"/>
      <c r="G38" s="342">
        <v>5.5</v>
      </c>
      <c r="H38" s="20">
        <f>G38*30</f>
        <v>165</v>
      </c>
      <c r="I38" s="22">
        <v>14</v>
      </c>
      <c r="J38" s="26" t="s">
        <v>251</v>
      </c>
      <c r="K38" s="43" t="s">
        <v>99</v>
      </c>
      <c r="L38" s="43"/>
      <c r="M38" s="151">
        <f t="shared" si="5"/>
        <v>151</v>
      </c>
      <c r="N38" s="174" t="s">
        <v>285</v>
      </c>
      <c r="O38" s="763"/>
      <c r="P38" s="764"/>
      <c r="Q38" s="21"/>
      <c r="R38" s="705"/>
      <c r="S38" s="706"/>
      <c r="T38" s="44"/>
      <c r="U38" s="705"/>
      <c r="V38" s="706"/>
      <c r="W38" s="45"/>
      <c r="X38" s="759"/>
      <c r="Y38" s="760"/>
      <c r="Z38" s="44"/>
      <c r="AA38" s="44"/>
      <c r="AB38" s="175"/>
      <c r="AC38" s="46">
        <v>1</v>
      </c>
    </row>
    <row r="39" spans="1:29" s="46" customFormat="1" ht="18.75">
      <c r="A39" s="166" t="s">
        <v>168</v>
      </c>
      <c r="B39" s="30" t="s">
        <v>27</v>
      </c>
      <c r="C39" s="408">
        <v>2</v>
      </c>
      <c r="D39" s="31"/>
      <c r="E39" s="31"/>
      <c r="F39" s="32"/>
      <c r="G39" s="342">
        <v>5.5</v>
      </c>
      <c r="H39" s="20">
        <f>G39*30</f>
        <v>165</v>
      </c>
      <c r="I39" s="22">
        <v>14</v>
      </c>
      <c r="J39" s="26" t="s">
        <v>251</v>
      </c>
      <c r="K39" s="43" t="s">
        <v>99</v>
      </c>
      <c r="L39" s="43"/>
      <c r="M39" s="151">
        <f t="shared" si="5"/>
        <v>151</v>
      </c>
      <c r="N39" s="154"/>
      <c r="O39" s="763" t="s">
        <v>285</v>
      </c>
      <c r="P39" s="764"/>
      <c r="Q39" s="21"/>
      <c r="R39" s="705"/>
      <c r="S39" s="706"/>
      <c r="T39" s="44"/>
      <c r="U39" s="705"/>
      <c r="V39" s="706"/>
      <c r="W39" s="45"/>
      <c r="X39" s="759"/>
      <c r="Y39" s="760"/>
      <c r="Z39" s="44"/>
      <c r="AA39" s="44"/>
      <c r="AB39" s="175"/>
      <c r="AC39" s="46">
        <v>1</v>
      </c>
    </row>
    <row r="40" spans="1:29" s="36" customFormat="1" ht="19.5" thickBot="1">
      <c r="A40" s="166" t="s">
        <v>135</v>
      </c>
      <c r="B40" s="30" t="s">
        <v>28</v>
      </c>
      <c r="C40" s="408">
        <v>2</v>
      </c>
      <c r="D40" s="31"/>
      <c r="E40" s="31"/>
      <c r="F40" s="32"/>
      <c r="G40" s="409">
        <v>3</v>
      </c>
      <c r="H40" s="20">
        <f>G40*30</f>
        <v>90</v>
      </c>
      <c r="I40" s="22">
        <v>10</v>
      </c>
      <c r="J40" s="21" t="s">
        <v>103</v>
      </c>
      <c r="K40" s="21"/>
      <c r="L40" s="21" t="s">
        <v>249</v>
      </c>
      <c r="M40" s="151">
        <f t="shared" si="5"/>
        <v>80</v>
      </c>
      <c r="N40" s="166"/>
      <c r="O40" s="763" t="s">
        <v>251</v>
      </c>
      <c r="P40" s="764"/>
      <c r="Q40" s="21"/>
      <c r="R40" s="705"/>
      <c r="S40" s="706"/>
      <c r="T40" s="21"/>
      <c r="U40" s="705"/>
      <c r="V40" s="706"/>
      <c r="W40" s="34"/>
      <c r="X40" s="759"/>
      <c r="Y40" s="760"/>
      <c r="Z40" s="35"/>
      <c r="AA40" s="35"/>
      <c r="AB40" s="98"/>
      <c r="AC40" s="36">
        <v>1</v>
      </c>
    </row>
    <row r="41" spans="1:28" s="19" customFormat="1" ht="19.5" customHeight="1" thickBot="1">
      <c r="A41" s="832" t="s">
        <v>75</v>
      </c>
      <c r="B41" s="833"/>
      <c r="C41" s="293"/>
      <c r="D41" s="294"/>
      <c r="E41" s="294"/>
      <c r="F41" s="163"/>
      <c r="G41" s="295">
        <f>G40+G37+G36+G33+G29+G28+G27</f>
        <v>52.5</v>
      </c>
      <c r="H41" s="296">
        <f>H40+H37+H36+H33+H29+H28+H27</f>
        <v>1575</v>
      </c>
      <c r="I41" s="297">
        <f>I40+I37+I36+I33+I29+I28+I27</f>
        <v>130</v>
      </c>
      <c r="J41" s="296"/>
      <c r="K41" s="296"/>
      <c r="L41" s="296"/>
      <c r="M41" s="298">
        <f>M40+M37+M36+M33+M29+M28+M27</f>
        <v>1445</v>
      </c>
      <c r="N41" s="410" t="s">
        <v>286</v>
      </c>
      <c r="O41" s="930" t="s">
        <v>286</v>
      </c>
      <c r="P41" s="931"/>
      <c r="Q41" s="411" t="s">
        <v>287</v>
      </c>
      <c r="R41" s="715"/>
      <c r="S41" s="716"/>
      <c r="T41" s="299"/>
      <c r="U41" s="715"/>
      <c r="V41" s="716"/>
      <c r="W41" s="62"/>
      <c r="X41" s="659"/>
      <c r="Y41" s="683"/>
      <c r="Z41" s="300"/>
      <c r="AA41" s="300"/>
      <c r="AB41" s="301"/>
    </row>
    <row r="42" spans="1:28" s="36" customFormat="1" ht="20.25" thickBot="1">
      <c r="A42" s="829" t="s">
        <v>76</v>
      </c>
      <c r="B42" s="830"/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  <c r="O42" s="830"/>
      <c r="P42" s="830"/>
      <c r="Q42" s="830"/>
      <c r="R42" s="830"/>
      <c r="S42" s="830"/>
      <c r="T42" s="830"/>
      <c r="U42" s="830"/>
      <c r="V42" s="830"/>
      <c r="W42" s="830"/>
      <c r="X42" s="830"/>
      <c r="Y42" s="830"/>
      <c r="Z42" s="830"/>
      <c r="AA42" s="830"/>
      <c r="AB42" s="831"/>
    </row>
    <row r="43" spans="1:43" s="36" customFormat="1" ht="37.5">
      <c r="A43" s="164" t="s">
        <v>136</v>
      </c>
      <c r="B43" s="186" t="s">
        <v>54</v>
      </c>
      <c r="C43" s="187"/>
      <c r="D43" s="188"/>
      <c r="E43" s="188"/>
      <c r="F43" s="189"/>
      <c r="G43" s="412">
        <v>6</v>
      </c>
      <c r="H43" s="148">
        <f aca="true" t="shared" si="10" ref="H43:H58">G43*30</f>
        <v>180</v>
      </c>
      <c r="I43" s="150">
        <f>J43+K43+L43</f>
        <v>22</v>
      </c>
      <c r="J43" s="413">
        <v>16</v>
      </c>
      <c r="K43" s="413">
        <v>2</v>
      </c>
      <c r="L43" s="190" t="s">
        <v>48</v>
      </c>
      <c r="M43" s="165">
        <f aca="true" t="shared" si="11" ref="M43:M66">H43-I43</f>
        <v>158</v>
      </c>
      <c r="N43" s="184"/>
      <c r="O43" s="749"/>
      <c r="P43" s="750"/>
      <c r="Q43" s="70"/>
      <c r="R43" s="741"/>
      <c r="S43" s="742"/>
      <c r="T43" s="71"/>
      <c r="U43" s="747"/>
      <c r="V43" s="748"/>
      <c r="W43" s="72"/>
      <c r="X43" s="751"/>
      <c r="Y43" s="752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6" t="s">
        <v>138</v>
      </c>
      <c r="B44" s="37" t="s">
        <v>54</v>
      </c>
      <c r="C44" s="31"/>
      <c r="D44" s="29">
        <v>7</v>
      </c>
      <c r="E44" s="29"/>
      <c r="F44" s="32"/>
      <c r="G44" s="409">
        <v>3</v>
      </c>
      <c r="H44" s="20">
        <f t="shared" si="10"/>
        <v>90</v>
      </c>
      <c r="I44" s="22">
        <v>12</v>
      </c>
      <c r="J44" s="414">
        <v>8</v>
      </c>
      <c r="K44" s="26"/>
      <c r="L44" s="26" t="s">
        <v>48</v>
      </c>
      <c r="M44" s="151">
        <f t="shared" si="11"/>
        <v>78</v>
      </c>
      <c r="N44" s="147"/>
      <c r="O44" s="707"/>
      <c r="P44" s="708"/>
      <c r="Q44" s="21"/>
      <c r="R44" s="705"/>
      <c r="S44" s="706"/>
      <c r="T44" s="26"/>
      <c r="U44" s="686"/>
      <c r="V44" s="687"/>
      <c r="W44" s="415" t="s">
        <v>257</v>
      </c>
      <c r="X44" s="695"/>
      <c r="Y44" s="696"/>
      <c r="Z44" s="33"/>
      <c r="AA44" s="33"/>
      <c r="AB44" s="34"/>
      <c r="AC44" s="36">
        <v>4</v>
      </c>
      <c r="AD44" s="19" t="s">
        <v>306</v>
      </c>
      <c r="AE44" s="431">
        <f>SUMIF(AC$43:AC$66,1,G$43:G$66)</f>
        <v>0</v>
      </c>
      <c r="AG44" s="19" t="s">
        <v>315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6" t="s">
        <v>139</v>
      </c>
      <c r="B45" s="37" t="s">
        <v>54</v>
      </c>
      <c r="C45" s="29">
        <v>8</v>
      </c>
      <c r="D45" s="29"/>
      <c r="E45" s="29"/>
      <c r="F45" s="32"/>
      <c r="G45" s="409">
        <v>3</v>
      </c>
      <c r="H45" s="20">
        <f t="shared" si="10"/>
        <v>90</v>
      </c>
      <c r="I45" s="22">
        <v>10</v>
      </c>
      <c r="J45" s="416" t="s">
        <v>103</v>
      </c>
      <c r="K45" s="26" t="s">
        <v>249</v>
      </c>
      <c r="L45" s="26"/>
      <c r="M45" s="151">
        <f t="shared" si="11"/>
        <v>80</v>
      </c>
      <c r="N45" s="147"/>
      <c r="O45" s="707"/>
      <c r="P45" s="708"/>
      <c r="Q45" s="21"/>
      <c r="R45" s="705"/>
      <c r="S45" s="706"/>
      <c r="T45" s="26"/>
      <c r="U45" s="686"/>
      <c r="V45" s="687"/>
      <c r="W45" s="23"/>
      <c r="X45" s="932" t="s">
        <v>251</v>
      </c>
      <c r="Y45" s="933"/>
      <c r="Z45" s="33"/>
      <c r="AA45" s="33"/>
      <c r="AB45" s="34"/>
      <c r="AC45" s="36">
        <v>4</v>
      </c>
      <c r="AD45" s="19" t="s">
        <v>307</v>
      </c>
      <c r="AE45" s="431">
        <f>SUMIF(AC$43:AC$66,2,G$43:G$66)</f>
        <v>9.5</v>
      </c>
      <c r="AG45" s="19" t="s">
        <v>316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6" t="s">
        <v>137</v>
      </c>
      <c r="B46" s="37" t="s">
        <v>89</v>
      </c>
      <c r="C46" s="31"/>
      <c r="D46" s="29"/>
      <c r="E46" s="29"/>
      <c r="F46" s="32"/>
      <c r="G46" s="409">
        <f>G47+G48+G49</f>
        <v>7</v>
      </c>
      <c r="H46" s="20">
        <f t="shared" si="10"/>
        <v>210</v>
      </c>
      <c r="I46" s="22">
        <f>J46+K46+L46</f>
        <v>26</v>
      </c>
      <c r="J46" s="21" t="s">
        <v>288</v>
      </c>
      <c r="K46" s="21"/>
      <c r="L46" s="21" t="s">
        <v>41</v>
      </c>
      <c r="M46" s="151">
        <f t="shared" si="11"/>
        <v>184</v>
      </c>
      <c r="N46" s="147"/>
      <c r="O46" s="707"/>
      <c r="P46" s="708"/>
      <c r="Q46" s="21"/>
      <c r="R46" s="705"/>
      <c r="S46" s="706"/>
      <c r="T46" s="21"/>
      <c r="U46" s="686"/>
      <c r="V46" s="687"/>
      <c r="W46" s="33"/>
      <c r="X46" s="713"/>
      <c r="Y46" s="714"/>
      <c r="Z46" s="48"/>
      <c r="AA46" s="48"/>
      <c r="AB46" s="34"/>
      <c r="AD46" s="19" t="s">
        <v>308</v>
      </c>
      <c r="AE46" s="431">
        <f>SUMIF(AC$43:AC$66,3,G$43:G$66)</f>
        <v>19.5</v>
      </c>
    </row>
    <row r="47" spans="1:31" s="36" customFormat="1" ht="18.75">
      <c r="A47" s="166" t="s">
        <v>142</v>
      </c>
      <c r="B47" s="37" t="s">
        <v>89</v>
      </c>
      <c r="C47" s="31"/>
      <c r="D47" s="29">
        <v>4</v>
      </c>
      <c r="E47" s="29"/>
      <c r="F47" s="32"/>
      <c r="G47" s="409">
        <v>3</v>
      </c>
      <c r="H47" s="20">
        <f t="shared" si="10"/>
        <v>90</v>
      </c>
      <c r="I47" s="22">
        <v>12</v>
      </c>
      <c r="J47" s="26" t="s">
        <v>254</v>
      </c>
      <c r="K47" s="26"/>
      <c r="L47" s="26" t="s">
        <v>48</v>
      </c>
      <c r="M47" s="151">
        <f t="shared" si="11"/>
        <v>78</v>
      </c>
      <c r="N47" s="147"/>
      <c r="O47" s="707"/>
      <c r="P47" s="708"/>
      <c r="Q47" s="21"/>
      <c r="R47" s="932" t="s">
        <v>257</v>
      </c>
      <c r="S47" s="933"/>
      <c r="T47" s="21"/>
      <c r="U47" s="686"/>
      <c r="V47" s="687"/>
      <c r="W47" s="33"/>
      <c r="X47" s="713"/>
      <c r="Y47" s="714"/>
      <c r="Z47" s="48"/>
      <c r="AA47" s="48"/>
      <c r="AB47" s="34"/>
      <c r="AC47" s="36">
        <v>2</v>
      </c>
      <c r="AD47" s="19" t="s">
        <v>309</v>
      </c>
      <c r="AE47" s="431">
        <f>SUMIF(AC$43:AC$66,4,G$43:G$66)</f>
        <v>18.5</v>
      </c>
    </row>
    <row r="48" spans="1:31" s="36" customFormat="1" ht="18.75">
      <c r="A48" s="166" t="s">
        <v>143</v>
      </c>
      <c r="B48" s="37" t="s">
        <v>89</v>
      </c>
      <c r="C48" s="29">
        <v>5</v>
      </c>
      <c r="D48" s="29"/>
      <c r="E48" s="29"/>
      <c r="F48" s="32"/>
      <c r="G48" s="409">
        <v>3</v>
      </c>
      <c r="H48" s="20">
        <f t="shared" si="10"/>
        <v>90</v>
      </c>
      <c r="I48" s="22">
        <v>10</v>
      </c>
      <c r="J48" s="26" t="s">
        <v>103</v>
      </c>
      <c r="K48" s="26"/>
      <c r="L48" s="26" t="s">
        <v>249</v>
      </c>
      <c r="M48" s="151">
        <f t="shared" si="11"/>
        <v>80</v>
      </c>
      <c r="N48" s="147"/>
      <c r="O48" s="707"/>
      <c r="P48" s="708"/>
      <c r="Q48" s="21"/>
      <c r="R48" s="705"/>
      <c r="S48" s="706"/>
      <c r="T48" s="407" t="s">
        <v>251</v>
      </c>
      <c r="U48" s="686"/>
      <c r="V48" s="687"/>
      <c r="W48" s="33"/>
      <c r="X48" s="713"/>
      <c r="Y48" s="714"/>
      <c r="Z48" s="48"/>
      <c r="AA48" s="48"/>
      <c r="AB48" s="34"/>
      <c r="AC48" s="36">
        <v>3</v>
      </c>
      <c r="AD48" s="19" t="s">
        <v>310</v>
      </c>
      <c r="AE48" s="431">
        <f>SUMIF(AC$43:AC$66,5,G$43:G$66)</f>
        <v>5</v>
      </c>
    </row>
    <row r="49" spans="1:29" s="36" customFormat="1" ht="38.25" customHeight="1">
      <c r="A49" s="166" t="s">
        <v>144</v>
      </c>
      <c r="B49" s="37" t="s">
        <v>161</v>
      </c>
      <c r="C49" s="31"/>
      <c r="D49" s="29"/>
      <c r="E49" s="29"/>
      <c r="F49" s="32">
        <v>5</v>
      </c>
      <c r="G49" s="409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51">
        <f t="shared" si="11"/>
        <v>26</v>
      </c>
      <c r="N49" s="147"/>
      <c r="O49" s="707"/>
      <c r="P49" s="708"/>
      <c r="Q49" s="21"/>
      <c r="R49" s="705"/>
      <c r="S49" s="706"/>
      <c r="T49" s="33" t="s">
        <v>40</v>
      </c>
      <c r="U49" s="686"/>
      <c r="V49" s="687"/>
      <c r="W49" s="33"/>
      <c r="X49" s="713"/>
      <c r="Y49" s="714"/>
      <c r="Z49" s="48"/>
      <c r="AA49" s="48"/>
      <c r="AB49" s="34"/>
      <c r="AC49" s="36">
        <v>3</v>
      </c>
    </row>
    <row r="50" spans="1:29" s="36" customFormat="1" ht="38.25" customHeight="1">
      <c r="A50" s="166" t="s">
        <v>140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250</v>
      </c>
      <c r="K50" s="26"/>
      <c r="L50" s="26" t="s">
        <v>102</v>
      </c>
      <c r="M50" s="151">
        <f>H50-I50</f>
        <v>138</v>
      </c>
      <c r="N50" s="147"/>
      <c r="O50" s="707"/>
      <c r="P50" s="708"/>
      <c r="Q50" s="33" t="s">
        <v>100</v>
      </c>
      <c r="R50" s="705"/>
      <c r="S50" s="706"/>
      <c r="T50" s="21"/>
      <c r="U50" s="686"/>
      <c r="V50" s="687"/>
      <c r="W50" s="33"/>
      <c r="X50" s="713"/>
      <c r="Y50" s="714"/>
      <c r="Z50" s="48"/>
      <c r="AA50" s="48"/>
      <c r="AB50" s="34"/>
      <c r="AC50" s="36">
        <v>2</v>
      </c>
    </row>
    <row r="51" spans="1:29" s="36" customFormat="1" ht="37.5">
      <c r="A51" s="166" t="s">
        <v>141</v>
      </c>
      <c r="B51" s="37" t="s">
        <v>36</v>
      </c>
      <c r="C51" s="29">
        <v>8</v>
      </c>
      <c r="D51" s="29"/>
      <c r="E51" s="29"/>
      <c r="F51" s="32"/>
      <c r="G51" s="342">
        <v>4</v>
      </c>
      <c r="H51" s="20">
        <f t="shared" si="10"/>
        <v>120</v>
      </c>
      <c r="I51" s="27">
        <v>8</v>
      </c>
      <c r="J51" s="26" t="s">
        <v>99</v>
      </c>
      <c r="K51" s="26" t="s">
        <v>101</v>
      </c>
      <c r="L51" s="26"/>
      <c r="M51" s="151">
        <f t="shared" si="11"/>
        <v>112</v>
      </c>
      <c r="N51" s="147"/>
      <c r="O51" s="707"/>
      <c r="P51" s="708"/>
      <c r="Q51" s="21"/>
      <c r="R51" s="705"/>
      <c r="S51" s="706"/>
      <c r="T51" s="26"/>
      <c r="U51" s="686"/>
      <c r="V51" s="687"/>
      <c r="W51" s="23"/>
      <c r="X51" s="713" t="s">
        <v>103</v>
      </c>
      <c r="Y51" s="714"/>
      <c r="Z51" s="33"/>
      <c r="AA51" s="33"/>
      <c r="AB51" s="34"/>
      <c r="AC51" s="36">
        <v>4</v>
      </c>
    </row>
    <row r="52" spans="1:29" s="36" customFormat="1" ht="37.5">
      <c r="A52" s="166" t="s">
        <v>145</v>
      </c>
      <c r="B52" s="37" t="s">
        <v>53</v>
      </c>
      <c r="C52" s="29">
        <v>6</v>
      </c>
      <c r="D52" s="29"/>
      <c r="E52" s="29"/>
      <c r="F52" s="32"/>
      <c r="G52" s="342">
        <v>5</v>
      </c>
      <c r="H52" s="20">
        <f t="shared" si="10"/>
        <v>150</v>
      </c>
      <c r="I52" s="22">
        <v>10</v>
      </c>
      <c r="J52" s="416" t="s">
        <v>103</v>
      </c>
      <c r="K52" s="26"/>
      <c r="L52" s="26" t="s">
        <v>249</v>
      </c>
      <c r="M52" s="151">
        <f t="shared" si="11"/>
        <v>140</v>
      </c>
      <c r="N52" s="147"/>
      <c r="O52" s="707"/>
      <c r="P52" s="708"/>
      <c r="Q52" s="21" t="s">
        <v>52</v>
      </c>
      <c r="R52" s="705"/>
      <c r="S52" s="706"/>
      <c r="T52" s="21"/>
      <c r="U52" s="932" t="s">
        <v>251</v>
      </c>
      <c r="V52" s="933"/>
      <c r="W52" s="33"/>
      <c r="X52" s="713"/>
      <c r="Y52" s="714"/>
      <c r="Z52" s="48"/>
      <c r="AA52" s="48"/>
      <c r="AB52" s="34"/>
      <c r="AC52" s="36">
        <v>3</v>
      </c>
    </row>
    <row r="53" spans="1:32" s="56" customFormat="1" ht="37.5">
      <c r="A53" s="166" t="s">
        <v>146</v>
      </c>
      <c r="B53" s="254" t="s">
        <v>169</v>
      </c>
      <c r="C53" s="49"/>
      <c r="D53" s="42"/>
      <c r="E53" s="42"/>
      <c r="F53" s="50"/>
      <c r="G53" s="343">
        <f>G54+G55</f>
        <v>3.5</v>
      </c>
      <c r="H53" s="20">
        <f t="shared" si="10"/>
        <v>105</v>
      </c>
      <c r="I53" s="51">
        <v>8</v>
      </c>
      <c r="J53" s="26" t="s">
        <v>103</v>
      </c>
      <c r="K53" s="26"/>
      <c r="L53" s="26"/>
      <c r="M53" s="256">
        <f t="shared" si="11"/>
        <v>97</v>
      </c>
      <c r="N53" s="185"/>
      <c r="O53" s="707"/>
      <c r="P53" s="708"/>
      <c r="Q53" s="52"/>
      <c r="R53" s="705"/>
      <c r="S53" s="706"/>
      <c r="T53" s="52"/>
      <c r="U53" s="753"/>
      <c r="V53" s="754"/>
      <c r="W53" s="53"/>
      <c r="X53" s="713"/>
      <c r="Y53" s="714"/>
      <c r="Z53" s="53"/>
      <c r="AA53" s="54"/>
      <c r="AB53" s="55"/>
      <c r="AF53" s="36"/>
    </row>
    <row r="54" spans="1:32" s="457" customFormat="1" ht="18.75">
      <c r="A54" s="442" t="s">
        <v>170</v>
      </c>
      <c r="B54" s="443" t="s">
        <v>205</v>
      </c>
      <c r="C54" s="444"/>
      <c r="D54" s="445">
        <v>4</v>
      </c>
      <c r="E54" s="446"/>
      <c r="F54" s="446"/>
      <c r="G54" s="447">
        <v>1.5</v>
      </c>
      <c r="H54" s="448">
        <f>G54*30</f>
        <v>45</v>
      </c>
      <c r="I54" s="449">
        <v>4</v>
      </c>
      <c r="J54" s="442" t="s">
        <v>40</v>
      </c>
      <c r="K54" s="450"/>
      <c r="L54" s="450"/>
      <c r="M54" s="451">
        <f>H54-I54</f>
        <v>41</v>
      </c>
      <c r="N54" s="452"/>
      <c r="O54" s="729"/>
      <c r="P54" s="730"/>
      <c r="Q54" s="453"/>
      <c r="R54" s="942" t="s">
        <v>40</v>
      </c>
      <c r="S54" s="943"/>
      <c r="T54" s="453"/>
      <c r="U54" s="755"/>
      <c r="V54" s="756"/>
      <c r="W54" s="454"/>
      <c r="X54" s="717"/>
      <c r="Y54" s="718"/>
      <c r="Z54" s="454"/>
      <c r="AA54" s="455"/>
      <c r="AB54" s="456"/>
      <c r="AC54" s="457">
        <v>2</v>
      </c>
      <c r="AF54" s="458"/>
    </row>
    <row r="55" spans="1:32" s="56" customFormat="1" ht="18.75">
      <c r="A55" s="242" t="s">
        <v>171</v>
      </c>
      <c r="B55" s="255" t="s">
        <v>172</v>
      </c>
      <c r="C55" s="42">
        <v>9</v>
      </c>
      <c r="D55" s="42"/>
      <c r="E55" s="42"/>
      <c r="F55" s="50"/>
      <c r="G55" s="343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6">
        <f>H55-I55</f>
        <v>56</v>
      </c>
      <c r="N55" s="185"/>
      <c r="O55" s="707"/>
      <c r="P55" s="708"/>
      <c r="Q55" s="52"/>
      <c r="R55" s="705"/>
      <c r="S55" s="706"/>
      <c r="T55" s="52"/>
      <c r="U55" s="753"/>
      <c r="V55" s="754"/>
      <c r="W55" s="53"/>
      <c r="X55" s="713"/>
      <c r="Y55" s="714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6" t="s">
        <v>147</v>
      </c>
      <c r="B56" s="37" t="s">
        <v>55</v>
      </c>
      <c r="C56" s="31"/>
      <c r="D56" s="29"/>
      <c r="E56" s="29"/>
      <c r="F56" s="32"/>
      <c r="G56" s="342">
        <f>G57+G58</f>
        <v>6</v>
      </c>
      <c r="H56" s="20">
        <f t="shared" si="10"/>
        <v>180</v>
      </c>
      <c r="I56" s="22">
        <f>J56+K56+L56</f>
        <v>22</v>
      </c>
      <c r="J56" s="26" t="s">
        <v>288</v>
      </c>
      <c r="K56" s="26"/>
      <c r="L56" s="26" t="s">
        <v>47</v>
      </c>
      <c r="M56" s="151">
        <f t="shared" si="11"/>
        <v>158</v>
      </c>
      <c r="N56" s="147"/>
      <c r="O56" s="707"/>
      <c r="P56" s="708"/>
      <c r="Q56" s="21"/>
      <c r="R56" s="705"/>
      <c r="S56" s="706"/>
      <c r="T56" s="26"/>
      <c r="U56" s="753"/>
      <c r="V56" s="754"/>
      <c r="W56" s="23"/>
      <c r="X56" s="713"/>
      <c r="Y56" s="714"/>
      <c r="Z56" s="33"/>
      <c r="AA56" s="33"/>
      <c r="AB56" s="34"/>
    </row>
    <row r="57" spans="1:29" s="36" customFormat="1" ht="18.75">
      <c r="A57" s="166" t="s">
        <v>149</v>
      </c>
      <c r="B57" s="37" t="s">
        <v>55</v>
      </c>
      <c r="C57" s="31"/>
      <c r="D57" s="29">
        <v>8</v>
      </c>
      <c r="E57" s="29"/>
      <c r="F57" s="32"/>
      <c r="G57" s="342">
        <v>3</v>
      </c>
      <c r="H57" s="20">
        <f t="shared" si="10"/>
        <v>90</v>
      </c>
      <c r="I57" s="22">
        <v>12</v>
      </c>
      <c r="J57" s="26" t="s">
        <v>254</v>
      </c>
      <c r="K57" s="26"/>
      <c r="L57" s="26" t="s">
        <v>48</v>
      </c>
      <c r="M57" s="151">
        <f t="shared" si="11"/>
        <v>78</v>
      </c>
      <c r="N57" s="147"/>
      <c r="O57" s="707"/>
      <c r="P57" s="708"/>
      <c r="Q57" s="21"/>
      <c r="R57" s="705"/>
      <c r="S57" s="706"/>
      <c r="T57" s="26"/>
      <c r="U57" s="753"/>
      <c r="V57" s="754"/>
      <c r="W57" s="23"/>
      <c r="X57" s="932" t="s">
        <v>257</v>
      </c>
      <c r="Y57" s="933"/>
      <c r="Z57" s="370"/>
      <c r="AA57" s="33"/>
      <c r="AB57" s="34"/>
      <c r="AC57" s="36">
        <v>4</v>
      </c>
    </row>
    <row r="58" spans="1:32" s="46" customFormat="1" ht="18.75">
      <c r="A58" s="166" t="s">
        <v>150</v>
      </c>
      <c r="B58" s="37" t="s">
        <v>55</v>
      </c>
      <c r="C58" s="29">
        <v>9</v>
      </c>
      <c r="D58" s="29"/>
      <c r="E58" s="29"/>
      <c r="F58" s="32"/>
      <c r="G58" s="409">
        <v>3</v>
      </c>
      <c r="H58" s="20">
        <f t="shared" si="10"/>
        <v>90</v>
      </c>
      <c r="I58" s="22">
        <v>10</v>
      </c>
      <c r="J58" s="26" t="s">
        <v>103</v>
      </c>
      <c r="K58" s="26"/>
      <c r="L58" s="26" t="s">
        <v>249</v>
      </c>
      <c r="M58" s="151">
        <f t="shared" si="11"/>
        <v>80</v>
      </c>
      <c r="N58" s="147"/>
      <c r="O58" s="707"/>
      <c r="P58" s="708"/>
      <c r="Q58" s="21"/>
      <c r="R58" s="705"/>
      <c r="S58" s="706"/>
      <c r="T58" s="26"/>
      <c r="U58" s="753"/>
      <c r="V58" s="754"/>
      <c r="W58" s="23"/>
      <c r="X58" s="932"/>
      <c r="Y58" s="933"/>
      <c r="Z58" s="370" t="s">
        <v>251</v>
      </c>
      <c r="AA58" s="33"/>
      <c r="AB58" s="34"/>
      <c r="AC58" s="46">
        <v>5</v>
      </c>
      <c r="AF58" s="36"/>
    </row>
    <row r="59" spans="1:32" s="46" customFormat="1" ht="19.5" customHeight="1">
      <c r="A59" s="166" t="s">
        <v>148</v>
      </c>
      <c r="B59" s="47" t="s">
        <v>32</v>
      </c>
      <c r="C59" s="29"/>
      <c r="D59" s="31"/>
      <c r="E59" s="31"/>
      <c r="F59" s="32"/>
      <c r="G59" s="417">
        <f>G60+G61+G62</f>
        <v>10</v>
      </c>
      <c r="H59" s="417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17">
        <f>M60+M61+M62</f>
        <v>272</v>
      </c>
      <c r="N59" s="147"/>
      <c r="O59" s="707"/>
      <c r="P59" s="708"/>
      <c r="Q59" s="21"/>
      <c r="R59" s="705"/>
      <c r="S59" s="706"/>
      <c r="T59" s="21"/>
      <c r="U59" s="753"/>
      <c r="V59" s="754"/>
      <c r="W59" s="33"/>
      <c r="X59" s="695"/>
      <c r="Y59" s="696"/>
      <c r="Z59" s="48"/>
      <c r="AA59" s="48"/>
      <c r="AB59" s="34"/>
      <c r="AF59" s="36"/>
    </row>
    <row r="60" spans="1:32" s="46" customFormat="1" ht="19.5" customHeight="1">
      <c r="A60" s="166" t="s">
        <v>151</v>
      </c>
      <c r="B60" s="47" t="s">
        <v>32</v>
      </c>
      <c r="C60" s="29"/>
      <c r="D60" s="29">
        <v>6</v>
      </c>
      <c r="E60" s="31"/>
      <c r="F60" s="32"/>
      <c r="G60" s="418">
        <v>4.5</v>
      </c>
      <c r="H60" s="20">
        <f>G60*30</f>
        <v>135</v>
      </c>
      <c r="I60" s="22">
        <v>12</v>
      </c>
      <c r="J60" s="26" t="s">
        <v>254</v>
      </c>
      <c r="K60" s="26"/>
      <c r="L60" s="26" t="s">
        <v>48</v>
      </c>
      <c r="M60" s="151">
        <f t="shared" si="11"/>
        <v>123</v>
      </c>
      <c r="N60" s="147"/>
      <c r="O60" s="707"/>
      <c r="P60" s="708"/>
      <c r="Q60" s="21"/>
      <c r="R60" s="705"/>
      <c r="S60" s="706"/>
      <c r="T60" s="21"/>
      <c r="U60" s="713" t="s">
        <v>257</v>
      </c>
      <c r="V60" s="714"/>
      <c r="W60" s="33"/>
      <c r="X60" s="695"/>
      <c r="Y60" s="696"/>
      <c r="Z60" s="48"/>
      <c r="AA60" s="48"/>
      <c r="AB60" s="34"/>
      <c r="AC60" s="46">
        <v>3</v>
      </c>
      <c r="AF60" s="36"/>
    </row>
    <row r="61" spans="1:29" s="36" customFormat="1" ht="19.5" customHeight="1">
      <c r="A61" s="166" t="s">
        <v>152</v>
      </c>
      <c r="B61" s="47" t="s">
        <v>32</v>
      </c>
      <c r="C61" s="29">
        <v>7</v>
      </c>
      <c r="D61" s="31"/>
      <c r="E61" s="31"/>
      <c r="F61" s="32"/>
      <c r="G61" s="418">
        <v>4.5</v>
      </c>
      <c r="H61" s="20">
        <f aca="true" t="shared" si="14" ref="H61:H66">G61*30</f>
        <v>135</v>
      </c>
      <c r="I61" s="22">
        <v>12</v>
      </c>
      <c r="J61" s="26" t="s">
        <v>254</v>
      </c>
      <c r="K61" s="26"/>
      <c r="L61" s="26" t="s">
        <v>48</v>
      </c>
      <c r="M61" s="151">
        <f t="shared" si="11"/>
        <v>123</v>
      </c>
      <c r="N61" s="147"/>
      <c r="O61" s="707"/>
      <c r="P61" s="708"/>
      <c r="Q61" s="21"/>
      <c r="R61" s="705"/>
      <c r="S61" s="706"/>
      <c r="T61" s="21"/>
      <c r="U61" s="705"/>
      <c r="V61" s="706"/>
      <c r="W61" s="33" t="s">
        <v>257</v>
      </c>
      <c r="X61" s="695"/>
      <c r="Y61" s="696"/>
      <c r="Z61" s="48"/>
      <c r="AA61" s="48"/>
      <c r="AB61" s="34"/>
      <c r="AC61" s="36">
        <v>4</v>
      </c>
    </row>
    <row r="62" spans="1:29" s="36" customFormat="1" ht="18.75">
      <c r="A62" s="166" t="s">
        <v>153</v>
      </c>
      <c r="B62" s="47" t="s">
        <v>159</v>
      </c>
      <c r="C62" s="29"/>
      <c r="D62" s="31"/>
      <c r="E62" s="31"/>
      <c r="F62" s="32">
        <v>7</v>
      </c>
      <c r="G62" s="418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51">
        <f t="shared" si="11"/>
        <v>26</v>
      </c>
      <c r="N62" s="147"/>
      <c r="O62" s="707"/>
      <c r="P62" s="708"/>
      <c r="Q62" s="21"/>
      <c r="R62" s="705"/>
      <c r="S62" s="706"/>
      <c r="T62" s="21"/>
      <c r="U62" s="705"/>
      <c r="V62" s="706"/>
      <c r="W62" s="33" t="s">
        <v>40</v>
      </c>
      <c r="X62" s="695"/>
      <c r="Y62" s="696"/>
      <c r="Z62" s="48"/>
      <c r="AA62" s="48"/>
      <c r="AB62" s="34"/>
      <c r="AC62" s="36">
        <v>4</v>
      </c>
    </row>
    <row r="63" spans="1:28" s="36" customFormat="1" ht="19.5" customHeight="1">
      <c r="A63" s="166" t="s">
        <v>154</v>
      </c>
      <c r="B63" s="37" t="s">
        <v>34</v>
      </c>
      <c r="C63" s="31"/>
      <c r="D63" s="29"/>
      <c r="E63" s="29"/>
      <c r="F63" s="32"/>
      <c r="G63" s="409">
        <f>G64+G65+G66</f>
        <v>6</v>
      </c>
      <c r="H63" s="20">
        <f t="shared" si="14"/>
        <v>180</v>
      </c>
      <c r="I63" s="22">
        <f>J63+K63+L63</f>
        <v>28</v>
      </c>
      <c r="J63" s="26" t="s">
        <v>288</v>
      </c>
      <c r="K63" s="26"/>
      <c r="L63" s="26" t="s">
        <v>42</v>
      </c>
      <c r="M63" s="151">
        <f>H63-I63</f>
        <v>152</v>
      </c>
      <c r="N63" s="147"/>
      <c r="O63" s="707"/>
      <c r="P63" s="708"/>
      <c r="Q63" s="21"/>
      <c r="R63" s="705"/>
      <c r="S63" s="706"/>
      <c r="T63" s="26"/>
      <c r="U63" s="705"/>
      <c r="V63" s="706"/>
      <c r="W63" s="23"/>
      <c r="X63" s="695"/>
      <c r="Y63" s="696"/>
      <c r="Z63" s="48"/>
      <c r="AA63" s="48"/>
      <c r="AB63" s="34"/>
    </row>
    <row r="64" spans="1:32" s="46" customFormat="1" ht="19.5" customHeight="1">
      <c r="A64" s="166" t="s">
        <v>155</v>
      </c>
      <c r="B64" s="37" t="s">
        <v>34</v>
      </c>
      <c r="C64" s="31"/>
      <c r="D64" s="29">
        <v>5</v>
      </c>
      <c r="E64" s="29"/>
      <c r="F64" s="32"/>
      <c r="G64" s="409">
        <v>2.5</v>
      </c>
      <c r="H64" s="20">
        <f t="shared" si="14"/>
        <v>75</v>
      </c>
      <c r="I64" s="22">
        <v>12</v>
      </c>
      <c r="J64" s="26" t="s">
        <v>254</v>
      </c>
      <c r="K64" s="26"/>
      <c r="L64" s="26" t="s">
        <v>48</v>
      </c>
      <c r="M64" s="151">
        <f>H64-I64</f>
        <v>63</v>
      </c>
      <c r="N64" s="147"/>
      <c r="O64" s="707"/>
      <c r="P64" s="708"/>
      <c r="Q64" s="21"/>
      <c r="R64" s="705"/>
      <c r="S64" s="706"/>
      <c r="T64" s="33" t="s">
        <v>257</v>
      </c>
      <c r="U64" s="705"/>
      <c r="V64" s="706"/>
      <c r="W64" s="23"/>
      <c r="X64" s="695"/>
      <c r="Y64" s="696"/>
      <c r="Z64" s="48"/>
      <c r="AA64" s="48"/>
      <c r="AB64" s="34"/>
      <c r="AC64" s="46">
        <v>3</v>
      </c>
      <c r="AF64" s="36"/>
    </row>
    <row r="65" spans="1:29" s="36" customFormat="1" ht="19.5" customHeight="1">
      <c r="A65" s="166" t="s">
        <v>156</v>
      </c>
      <c r="B65" s="37" t="s">
        <v>34</v>
      </c>
      <c r="C65" s="29">
        <v>6</v>
      </c>
      <c r="D65" s="29"/>
      <c r="E65" s="29"/>
      <c r="F65" s="32"/>
      <c r="G65" s="409">
        <v>2.5</v>
      </c>
      <c r="H65" s="20">
        <f t="shared" si="14"/>
        <v>75</v>
      </c>
      <c r="I65" s="22">
        <v>12</v>
      </c>
      <c r="J65" s="26" t="s">
        <v>254</v>
      </c>
      <c r="K65" s="26"/>
      <c r="L65" s="26" t="s">
        <v>48</v>
      </c>
      <c r="M65" s="151">
        <f t="shared" si="11"/>
        <v>63</v>
      </c>
      <c r="N65" s="147"/>
      <c r="O65" s="707"/>
      <c r="P65" s="708"/>
      <c r="Q65" s="21"/>
      <c r="R65" s="705"/>
      <c r="S65" s="706"/>
      <c r="T65" s="26"/>
      <c r="U65" s="713" t="s">
        <v>257</v>
      </c>
      <c r="V65" s="714"/>
      <c r="W65" s="23"/>
      <c r="X65" s="695"/>
      <c r="Y65" s="696"/>
      <c r="Z65" s="48"/>
      <c r="AA65" s="48"/>
      <c r="AB65" s="34"/>
      <c r="AC65" s="36">
        <v>3</v>
      </c>
    </row>
    <row r="66" spans="1:29" s="36" customFormat="1" ht="39.75" customHeight="1" thickBot="1">
      <c r="A66" s="176" t="s">
        <v>157</v>
      </c>
      <c r="B66" s="191" t="s">
        <v>160</v>
      </c>
      <c r="C66" s="179"/>
      <c r="D66" s="178"/>
      <c r="E66" s="178"/>
      <c r="F66" s="180">
        <v>6</v>
      </c>
      <c r="G66" s="419">
        <v>1</v>
      </c>
      <c r="H66" s="155">
        <f t="shared" si="14"/>
        <v>30</v>
      </c>
      <c r="I66" s="156">
        <v>4</v>
      </c>
      <c r="J66" s="159"/>
      <c r="K66" s="159"/>
      <c r="L66" s="159" t="s">
        <v>40</v>
      </c>
      <c r="M66" s="157">
        <f t="shared" si="11"/>
        <v>26</v>
      </c>
      <c r="N66" s="192"/>
      <c r="O66" s="737"/>
      <c r="P66" s="738"/>
      <c r="Q66" s="159"/>
      <c r="R66" s="705"/>
      <c r="S66" s="706"/>
      <c r="T66" s="159"/>
      <c r="U66" s="743" t="s">
        <v>40</v>
      </c>
      <c r="V66" s="744"/>
      <c r="W66" s="181"/>
      <c r="X66" s="695"/>
      <c r="Y66" s="696"/>
      <c r="Z66" s="193"/>
      <c r="AA66" s="193"/>
      <c r="AB66" s="182"/>
      <c r="AC66" s="36">
        <v>3</v>
      </c>
    </row>
    <row r="67" spans="1:28" s="36" customFormat="1" ht="18.75" customHeight="1" thickBot="1">
      <c r="A67" s="832" t="s">
        <v>77</v>
      </c>
      <c r="B67" s="833"/>
      <c r="C67" s="302"/>
      <c r="D67" s="302"/>
      <c r="E67" s="302"/>
      <c r="F67" s="134"/>
      <c r="G67" s="303">
        <f>G43+G50+G46+G51+G52+G53+G56+G59+G63</f>
        <v>52.5</v>
      </c>
      <c r="H67" s="303">
        <f>H43+H50+H46+H51+H52+H53+H56+H59+H63</f>
        <v>1575</v>
      </c>
      <c r="I67" s="303">
        <f>I43+I50+I46+I51+I52+I53+I56+I59+I63</f>
        <v>164</v>
      </c>
      <c r="J67" s="304"/>
      <c r="K67" s="304"/>
      <c r="L67" s="304"/>
      <c r="M67" s="305">
        <f>M43+M50+M46+M51+M52+M53+M56+M59+M63</f>
        <v>1411</v>
      </c>
      <c r="N67" s="306"/>
      <c r="O67" s="757"/>
      <c r="P67" s="758"/>
      <c r="Q67" s="307" t="s">
        <v>100</v>
      </c>
      <c r="R67" s="928" t="s">
        <v>284</v>
      </c>
      <c r="S67" s="929"/>
      <c r="T67" s="420" t="s">
        <v>289</v>
      </c>
      <c r="U67" s="930" t="s">
        <v>290</v>
      </c>
      <c r="V67" s="931"/>
      <c r="W67" s="411" t="s">
        <v>291</v>
      </c>
      <c r="X67" s="930" t="s">
        <v>292</v>
      </c>
      <c r="Y67" s="931"/>
      <c r="Z67" s="411" t="s">
        <v>293</v>
      </c>
      <c r="AA67" s="308"/>
      <c r="AB67" s="64"/>
    </row>
    <row r="68" spans="1:28" s="36" customFormat="1" ht="25.5" customHeight="1" thickBot="1">
      <c r="A68" s="851" t="s">
        <v>79</v>
      </c>
      <c r="B68" s="852"/>
      <c r="C68" s="309"/>
      <c r="D68" s="309"/>
      <c r="E68" s="309"/>
      <c r="F68" s="60"/>
      <c r="G68" s="310">
        <f>G25+G41+G67</f>
        <v>143</v>
      </c>
      <c r="H68" s="310">
        <f>H25+H41+H67+H118</f>
        <v>4290</v>
      </c>
      <c r="I68" s="310">
        <f>I25+I41+I67+I118</f>
        <v>342</v>
      </c>
      <c r="J68" s="310"/>
      <c r="K68" s="310"/>
      <c r="L68" s="310"/>
      <c r="M68" s="310">
        <f>M25+M41+M67+M118</f>
        <v>3948</v>
      </c>
      <c r="N68" s="310"/>
      <c r="O68" s="684"/>
      <c r="P68" s="685"/>
      <c r="Q68" s="310"/>
      <c r="R68" s="684"/>
      <c r="S68" s="685"/>
      <c r="T68" s="310"/>
      <c r="U68" s="684"/>
      <c r="V68" s="685"/>
      <c r="W68" s="310"/>
      <c r="X68" s="310"/>
      <c r="Y68" s="310"/>
      <c r="Z68" s="310"/>
      <c r="AA68" s="310"/>
      <c r="AB68" s="311"/>
    </row>
    <row r="69" spans="1:28" s="36" customFormat="1" ht="24.75" customHeight="1" thickBot="1">
      <c r="A69" s="848" t="s">
        <v>173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50"/>
    </row>
    <row r="70" spans="1:25" s="244" customFormat="1" ht="19.5" customHeight="1" thickBot="1">
      <c r="A70" s="771" t="s">
        <v>174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772"/>
      <c r="Y70" s="773"/>
    </row>
    <row r="71" spans="1:43" s="36" customFormat="1" ht="36" customHeight="1">
      <c r="A71" s="23" t="s">
        <v>175</v>
      </c>
      <c r="B71" s="194" t="s">
        <v>69</v>
      </c>
      <c r="C71" s="199">
        <v>9</v>
      </c>
      <c r="D71" s="188"/>
      <c r="E71" s="188"/>
      <c r="F71" s="189"/>
      <c r="G71" s="148">
        <v>3</v>
      </c>
      <c r="H71" s="148">
        <f>G71*30</f>
        <v>90</v>
      </c>
      <c r="I71" s="150">
        <v>4</v>
      </c>
      <c r="J71" s="196" t="s">
        <v>103</v>
      </c>
      <c r="K71" s="196"/>
      <c r="L71" s="196"/>
      <c r="M71" s="165">
        <f>H71-I71</f>
        <v>86</v>
      </c>
      <c r="N71" s="152"/>
      <c r="O71" s="749"/>
      <c r="P71" s="750"/>
      <c r="Q71" s="149"/>
      <c r="R71" s="741"/>
      <c r="S71" s="742"/>
      <c r="T71" s="190"/>
      <c r="U71" s="747"/>
      <c r="V71" s="748"/>
      <c r="W71" s="153"/>
      <c r="X71" s="751"/>
      <c r="Y71" s="752"/>
      <c r="Z71" s="360" t="s">
        <v>103</v>
      </c>
      <c r="AA71" s="197"/>
      <c r="AB71" s="95"/>
      <c r="AD71" s="19" t="s">
        <v>311</v>
      </c>
      <c r="AE71" s="431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176</v>
      </c>
      <c r="B72" s="240" t="s">
        <v>29</v>
      </c>
      <c r="C72" s="178">
        <v>4</v>
      </c>
      <c r="D72" s="178"/>
      <c r="E72" s="178"/>
      <c r="F72" s="180"/>
      <c r="G72" s="344">
        <v>6</v>
      </c>
      <c r="H72" s="218">
        <f>G72*30</f>
        <v>180</v>
      </c>
      <c r="I72" s="22">
        <v>12</v>
      </c>
      <c r="J72" s="26" t="s">
        <v>254</v>
      </c>
      <c r="K72" s="26"/>
      <c r="L72" s="26" t="s">
        <v>48</v>
      </c>
      <c r="M72" s="157">
        <f>H72-I72</f>
        <v>168</v>
      </c>
      <c r="N72" s="332"/>
      <c r="O72" s="737"/>
      <c r="P72" s="738"/>
      <c r="Q72" s="333"/>
      <c r="R72" s="938" t="s">
        <v>257</v>
      </c>
      <c r="S72" s="939"/>
      <c r="T72" s="333"/>
      <c r="U72" s="699"/>
      <c r="V72" s="700"/>
      <c r="W72" s="334"/>
      <c r="X72" s="731"/>
      <c r="Y72" s="732"/>
      <c r="Z72" s="421"/>
      <c r="AA72" s="335"/>
      <c r="AB72" s="336"/>
      <c r="AD72" s="19" t="s">
        <v>312</v>
      </c>
      <c r="AE72" s="431">
        <f>G72</f>
        <v>6</v>
      </c>
      <c r="AG72" s="19" t="s">
        <v>315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832" t="s">
        <v>195</v>
      </c>
      <c r="B73" s="833"/>
      <c r="C73" s="312"/>
      <c r="D73" s="312"/>
      <c r="E73" s="312"/>
      <c r="F73" s="241"/>
      <c r="G73" s="313">
        <f>G71+G72</f>
        <v>9</v>
      </c>
      <c r="H73" s="314">
        <f>H71+H72</f>
        <v>270</v>
      </c>
      <c r="I73" s="314">
        <f>I71+I72</f>
        <v>16</v>
      </c>
      <c r="J73" s="314"/>
      <c r="K73" s="314"/>
      <c r="L73" s="314"/>
      <c r="M73" s="315">
        <f>M71+M72</f>
        <v>254</v>
      </c>
      <c r="N73" s="326"/>
      <c r="O73" s="739"/>
      <c r="P73" s="740"/>
      <c r="Q73" s="327"/>
      <c r="R73" s="940" t="s">
        <v>257</v>
      </c>
      <c r="S73" s="941"/>
      <c r="T73" s="328"/>
      <c r="U73" s="723"/>
      <c r="V73" s="724"/>
      <c r="W73" s="329"/>
      <c r="X73" s="733"/>
      <c r="Y73" s="734"/>
      <c r="Z73" s="422" t="s">
        <v>103</v>
      </c>
      <c r="AA73" s="330"/>
      <c r="AB73" s="331"/>
      <c r="AD73" s="19"/>
      <c r="AE73" s="431"/>
      <c r="AG73" s="19" t="s">
        <v>316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820" t="s">
        <v>177</v>
      </c>
      <c r="B74" s="821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  <c r="AA74" s="821"/>
      <c r="AB74" s="822"/>
      <c r="AD74" s="19"/>
      <c r="AE74" s="431"/>
    </row>
    <row r="75" spans="1:31" s="36" customFormat="1" ht="19.5" thickBot="1">
      <c r="A75" s="820" t="s">
        <v>196</v>
      </c>
      <c r="B75" s="821"/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2"/>
      <c r="AD75" s="19"/>
      <c r="AE75" s="431"/>
    </row>
    <row r="76" spans="1:31" s="36" customFormat="1" ht="39.75" customHeight="1">
      <c r="A76" s="246" t="s">
        <v>178</v>
      </c>
      <c r="B76" s="198" t="s">
        <v>59</v>
      </c>
      <c r="C76" s="195"/>
      <c r="D76" s="199">
        <v>6</v>
      </c>
      <c r="E76" s="199"/>
      <c r="F76" s="189"/>
      <c r="G76" s="200">
        <v>3</v>
      </c>
      <c r="H76" s="148">
        <f>G76*30</f>
        <v>90</v>
      </c>
      <c r="I76" s="27">
        <v>8</v>
      </c>
      <c r="J76" s="26" t="s">
        <v>99</v>
      </c>
      <c r="K76" s="26"/>
      <c r="L76" s="26" t="s">
        <v>101</v>
      </c>
      <c r="M76" s="165">
        <f aca="true" t="shared" si="17" ref="M76:M93">H76-I76</f>
        <v>82</v>
      </c>
      <c r="N76" s="204"/>
      <c r="O76" s="735"/>
      <c r="P76" s="736"/>
      <c r="Q76" s="201"/>
      <c r="R76" s="727"/>
      <c r="S76" s="728"/>
      <c r="T76" s="205"/>
      <c r="U76" s="719" t="s">
        <v>103</v>
      </c>
      <c r="V76" s="720"/>
      <c r="W76" s="197"/>
      <c r="X76" s="719"/>
      <c r="Y76" s="720"/>
      <c r="Z76" s="206"/>
      <c r="AA76" s="206"/>
      <c r="AB76" s="95"/>
      <c r="AC76" s="36">
        <v>3</v>
      </c>
      <c r="AD76" s="19" t="s">
        <v>306</v>
      </c>
      <c r="AE76" s="431">
        <f>SUMIF(AC$76:AC$93,1,G$76:G$93)</f>
        <v>0</v>
      </c>
    </row>
    <row r="77" spans="1:31" s="36" customFormat="1" ht="19.5" customHeight="1">
      <c r="A77" s="245" t="s">
        <v>179</v>
      </c>
      <c r="B77" s="77" t="s">
        <v>38</v>
      </c>
      <c r="C77" s="31"/>
      <c r="D77" s="29"/>
      <c r="E77" s="29"/>
      <c r="F77" s="32"/>
      <c r="G77" s="342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288</v>
      </c>
      <c r="K77" s="26" t="s">
        <v>48</v>
      </c>
      <c r="L77" s="26" t="s">
        <v>42</v>
      </c>
      <c r="M77" s="151">
        <f t="shared" si="17"/>
        <v>148</v>
      </c>
      <c r="N77" s="154"/>
      <c r="O77" s="707"/>
      <c r="P77" s="708"/>
      <c r="Q77" s="21"/>
      <c r="R77" s="705"/>
      <c r="S77" s="706"/>
      <c r="T77" s="26"/>
      <c r="U77" s="686"/>
      <c r="V77" s="687"/>
      <c r="W77" s="23"/>
      <c r="X77" s="695"/>
      <c r="Y77" s="696"/>
      <c r="Z77" s="33"/>
      <c r="AA77" s="35"/>
      <c r="AB77" s="98"/>
      <c r="AD77" s="19" t="s">
        <v>307</v>
      </c>
      <c r="AE77" s="431">
        <f>SUMIF(AC$76:AC$93,2,G$76:G$93)</f>
        <v>3</v>
      </c>
    </row>
    <row r="78" spans="1:31" s="36" customFormat="1" ht="19.5" customHeight="1">
      <c r="A78" s="202" t="s">
        <v>180</v>
      </c>
      <c r="B78" s="77" t="s">
        <v>38</v>
      </c>
      <c r="C78" s="31"/>
      <c r="D78" s="29">
        <v>8</v>
      </c>
      <c r="E78" s="29"/>
      <c r="F78" s="32"/>
      <c r="G78" s="342">
        <v>2.5</v>
      </c>
      <c r="H78" s="20">
        <f t="shared" si="18"/>
        <v>75</v>
      </c>
      <c r="I78" s="22">
        <v>12</v>
      </c>
      <c r="J78" s="416" t="s">
        <v>103</v>
      </c>
      <c r="K78" s="416" t="s">
        <v>40</v>
      </c>
      <c r="L78" s="26"/>
      <c r="M78" s="151">
        <f t="shared" si="17"/>
        <v>63</v>
      </c>
      <c r="N78" s="154"/>
      <c r="O78" s="707"/>
      <c r="P78" s="708"/>
      <c r="Q78" s="21"/>
      <c r="R78" s="705"/>
      <c r="S78" s="706"/>
      <c r="T78" s="26"/>
      <c r="U78" s="686"/>
      <c r="V78" s="687"/>
      <c r="W78" s="23"/>
      <c r="X78" s="932" t="s">
        <v>257</v>
      </c>
      <c r="Y78" s="933"/>
      <c r="Z78" s="33"/>
      <c r="AA78" s="35"/>
      <c r="AB78" s="98"/>
      <c r="AC78" s="36">
        <v>4</v>
      </c>
      <c r="AD78" s="19" t="s">
        <v>308</v>
      </c>
      <c r="AE78" s="431">
        <f>SUMIF(AC$76:AC$93,3,G$76:G$93)</f>
        <v>9.5</v>
      </c>
    </row>
    <row r="79" spans="1:31" s="36" customFormat="1" ht="19.5" customHeight="1">
      <c r="A79" s="202" t="s">
        <v>181</v>
      </c>
      <c r="B79" s="77" t="s">
        <v>38</v>
      </c>
      <c r="C79" s="29">
        <v>9</v>
      </c>
      <c r="D79" s="29"/>
      <c r="E79" s="29"/>
      <c r="F79" s="32"/>
      <c r="G79" s="342">
        <v>2.5</v>
      </c>
      <c r="H79" s="20">
        <f t="shared" si="18"/>
        <v>75</v>
      </c>
      <c r="I79" s="22">
        <v>12</v>
      </c>
      <c r="J79" s="26" t="s">
        <v>254</v>
      </c>
      <c r="K79" s="26"/>
      <c r="L79" s="26" t="s">
        <v>48</v>
      </c>
      <c r="M79" s="151">
        <f t="shared" si="17"/>
        <v>63</v>
      </c>
      <c r="N79" s="154"/>
      <c r="O79" s="707"/>
      <c r="P79" s="708"/>
      <c r="Q79" s="21"/>
      <c r="R79" s="705"/>
      <c r="S79" s="706"/>
      <c r="T79" s="26"/>
      <c r="U79" s="686"/>
      <c r="V79" s="687"/>
      <c r="W79" s="23"/>
      <c r="X79" s="695"/>
      <c r="Y79" s="696"/>
      <c r="Z79" s="370" t="s">
        <v>257</v>
      </c>
      <c r="AA79" s="35"/>
      <c r="AB79" s="98"/>
      <c r="AC79" s="36">
        <v>5</v>
      </c>
      <c r="AD79" s="19" t="s">
        <v>309</v>
      </c>
      <c r="AE79" s="431">
        <f>SUMIF(AC$76:AC$93,4,G$76:G$93)</f>
        <v>17.5</v>
      </c>
    </row>
    <row r="80" spans="1:31" s="36" customFormat="1" ht="39.75" customHeight="1">
      <c r="A80" s="202" t="s">
        <v>182</v>
      </c>
      <c r="B80" s="77" t="s">
        <v>162</v>
      </c>
      <c r="C80" s="31"/>
      <c r="D80" s="29"/>
      <c r="E80" s="29">
        <v>9</v>
      </c>
      <c r="F80" s="32"/>
      <c r="G80" s="342">
        <v>1</v>
      </c>
      <c r="H80" s="20">
        <f t="shared" si="18"/>
        <v>30</v>
      </c>
      <c r="I80" s="403">
        <v>8</v>
      </c>
      <c r="J80" s="26"/>
      <c r="K80" s="26"/>
      <c r="L80" s="416" t="s">
        <v>294</v>
      </c>
      <c r="M80" s="151">
        <f t="shared" si="17"/>
        <v>22</v>
      </c>
      <c r="N80" s="154"/>
      <c r="O80" s="707"/>
      <c r="P80" s="708"/>
      <c r="Q80" s="21"/>
      <c r="R80" s="705"/>
      <c r="S80" s="706"/>
      <c r="T80" s="26"/>
      <c r="U80" s="686"/>
      <c r="V80" s="687"/>
      <c r="W80" s="23"/>
      <c r="X80" s="695"/>
      <c r="Y80" s="696"/>
      <c r="Z80" s="33" t="s">
        <v>294</v>
      </c>
      <c r="AA80" s="35"/>
      <c r="AB80" s="98"/>
      <c r="AC80" s="36">
        <v>5</v>
      </c>
      <c r="AD80" s="19" t="s">
        <v>310</v>
      </c>
      <c r="AE80" s="431">
        <f>SUMIF(AC$76:AC$93,5,G$76:G$93)</f>
        <v>17.5</v>
      </c>
    </row>
    <row r="81" spans="1:29" s="36" customFormat="1" ht="39.75" customHeight="1">
      <c r="A81" s="243" t="s">
        <v>183</v>
      </c>
      <c r="B81" s="75" t="s">
        <v>60</v>
      </c>
      <c r="C81" s="29">
        <v>6</v>
      </c>
      <c r="D81" s="29"/>
      <c r="E81" s="29"/>
      <c r="F81" s="32"/>
      <c r="G81" s="342">
        <v>3.5</v>
      </c>
      <c r="H81" s="20">
        <f>G81*30</f>
        <v>105</v>
      </c>
      <c r="I81" s="22">
        <v>8</v>
      </c>
      <c r="J81" s="26" t="s">
        <v>99</v>
      </c>
      <c r="K81" s="26"/>
      <c r="L81" s="26" t="s">
        <v>101</v>
      </c>
      <c r="M81" s="151">
        <f t="shared" si="17"/>
        <v>97</v>
      </c>
      <c r="N81" s="154"/>
      <c r="O81" s="707"/>
      <c r="P81" s="708"/>
      <c r="Q81" s="21"/>
      <c r="R81" s="705"/>
      <c r="S81" s="706"/>
      <c r="T81" s="41"/>
      <c r="U81" s="936" t="s">
        <v>103</v>
      </c>
      <c r="V81" s="937"/>
      <c r="W81" s="33"/>
      <c r="X81" s="695"/>
      <c r="Y81" s="696"/>
      <c r="Z81" s="48"/>
      <c r="AA81" s="48"/>
      <c r="AB81" s="98"/>
      <c r="AC81" s="36">
        <v>3</v>
      </c>
    </row>
    <row r="82" spans="1:29" s="36" customFormat="1" ht="18.75">
      <c r="A82" s="243" t="s">
        <v>184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103</v>
      </c>
      <c r="K82" s="26"/>
      <c r="L82" s="26"/>
      <c r="M82" s="151">
        <f t="shared" si="17"/>
        <v>82</v>
      </c>
      <c r="N82" s="154"/>
      <c r="O82" s="707"/>
      <c r="P82" s="708"/>
      <c r="Q82" s="21"/>
      <c r="R82" s="926" t="s">
        <v>103</v>
      </c>
      <c r="S82" s="927"/>
      <c r="T82" s="26"/>
      <c r="U82" s="686"/>
      <c r="V82" s="687"/>
      <c r="W82" s="23"/>
      <c r="X82" s="695"/>
      <c r="Y82" s="696"/>
      <c r="Z82" s="33"/>
      <c r="AA82" s="33"/>
      <c r="AB82" s="98"/>
      <c r="AC82" s="36">
        <v>2</v>
      </c>
    </row>
    <row r="83" spans="1:28" s="36" customFormat="1" ht="37.5">
      <c r="A83" s="243" t="s">
        <v>185</v>
      </c>
      <c r="B83" s="37" t="s">
        <v>51</v>
      </c>
      <c r="C83" s="29">
        <v>8</v>
      </c>
      <c r="D83" s="29"/>
      <c r="E83" s="29"/>
      <c r="F83" s="32"/>
      <c r="G83" s="342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254</v>
      </c>
      <c r="K83" s="20"/>
      <c r="L83" s="26" t="s">
        <v>254</v>
      </c>
      <c r="M83" s="20">
        <f t="shared" si="19"/>
        <v>164</v>
      </c>
      <c r="N83" s="154"/>
      <c r="O83" s="707"/>
      <c r="P83" s="708"/>
      <c r="Q83" s="21"/>
      <c r="R83" s="705"/>
      <c r="S83" s="706"/>
      <c r="T83" s="26"/>
      <c r="U83" s="686"/>
      <c r="V83" s="687"/>
      <c r="W83" s="23"/>
      <c r="X83" s="695"/>
      <c r="Y83" s="696"/>
      <c r="Z83" s="35"/>
      <c r="AA83" s="33"/>
      <c r="AB83" s="98"/>
    </row>
    <row r="84" spans="1:29" s="458" customFormat="1" ht="37.5">
      <c r="A84" s="459" t="s">
        <v>207</v>
      </c>
      <c r="B84" s="460" t="s">
        <v>51</v>
      </c>
      <c r="C84" s="461">
        <v>8</v>
      </c>
      <c r="D84" s="461"/>
      <c r="E84" s="461"/>
      <c r="F84" s="462"/>
      <c r="G84" s="463">
        <v>5</v>
      </c>
      <c r="H84" s="464">
        <f>G84*30</f>
        <v>150</v>
      </c>
      <c r="I84" s="465">
        <v>12</v>
      </c>
      <c r="J84" s="466" t="s">
        <v>103</v>
      </c>
      <c r="K84" s="466"/>
      <c r="L84" s="466" t="s">
        <v>40</v>
      </c>
      <c r="M84" s="467">
        <f>H84-I84</f>
        <v>138</v>
      </c>
      <c r="N84" s="468"/>
      <c r="O84" s="729"/>
      <c r="P84" s="730"/>
      <c r="Q84" s="469"/>
      <c r="R84" s="725"/>
      <c r="S84" s="726"/>
      <c r="T84" s="442"/>
      <c r="U84" s="721"/>
      <c r="V84" s="722"/>
      <c r="W84" s="470"/>
      <c r="X84" s="934" t="s">
        <v>257</v>
      </c>
      <c r="Y84" s="935"/>
      <c r="Z84" s="471"/>
      <c r="AA84" s="472"/>
      <c r="AB84" s="473"/>
      <c r="AC84" s="458">
        <v>4</v>
      </c>
    </row>
    <row r="85" spans="1:29" s="36" customFormat="1" ht="37.5">
      <c r="A85" s="243" t="s">
        <v>208</v>
      </c>
      <c r="B85" s="37" t="s">
        <v>206</v>
      </c>
      <c r="C85" s="38"/>
      <c r="D85" s="39"/>
      <c r="E85" s="39"/>
      <c r="F85" s="32">
        <v>8</v>
      </c>
      <c r="G85" s="406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8">
        <f>H85-I85</f>
        <v>26</v>
      </c>
      <c r="N85" s="263"/>
      <c r="O85" s="707"/>
      <c r="P85" s="708"/>
      <c r="Q85" s="41"/>
      <c r="R85" s="705"/>
      <c r="S85" s="706"/>
      <c r="T85" s="41"/>
      <c r="U85" s="686"/>
      <c r="V85" s="687"/>
      <c r="W85" s="33"/>
      <c r="X85" s="713" t="s">
        <v>40</v>
      </c>
      <c r="Y85" s="714"/>
      <c r="AA85" s="33"/>
      <c r="AB85" s="98"/>
      <c r="AC85" s="36">
        <v>4</v>
      </c>
    </row>
    <row r="86" spans="1:29" s="36" customFormat="1" ht="37.5">
      <c r="A86" s="243" t="s">
        <v>186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254</v>
      </c>
      <c r="K86" s="26" t="s">
        <v>253</v>
      </c>
      <c r="L86" s="26" t="s">
        <v>253</v>
      </c>
      <c r="M86" s="151">
        <f>H86-I86</f>
        <v>198</v>
      </c>
      <c r="N86" s="154"/>
      <c r="O86" s="707"/>
      <c r="P86" s="708"/>
      <c r="Q86" s="21"/>
      <c r="R86" s="705"/>
      <c r="S86" s="706"/>
      <c r="T86" s="21"/>
      <c r="U86" s="686"/>
      <c r="V86" s="687"/>
      <c r="W86" s="33"/>
      <c r="X86" s="713"/>
      <c r="Y86" s="714"/>
      <c r="Z86" s="33"/>
      <c r="AA86" s="370" t="s">
        <v>257</v>
      </c>
      <c r="AB86" s="98"/>
      <c r="AC86" s="36">
        <v>5</v>
      </c>
    </row>
    <row r="87" spans="1:29" s="36" customFormat="1" ht="19.5" customHeight="1">
      <c r="A87" s="243" t="s">
        <v>187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254</v>
      </c>
      <c r="K87" s="26"/>
      <c r="L87" s="26" t="s">
        <v>48</v>
      </c>
      <c r="M87" s="151">
        <f t="shared" si="17"/>
        <v>168</v>
      </c>
      <c r="N87" s="154"/>
      <c r="O87" s="707"/>
      <c r="P87" s="708"/>
      <c r="Q87" s="21"/>
      <c r="R87" s="705"/>
      <c r="S87" s="706"/>
      <c r="T87" s="26"/>
      <c r="U87" s="686"/>
      <c r="V87" s="687"/>
      <c r="W87" s="370" t="s">
        <v>257</v>
      </c>
      <c r="X87" s="713"/>
      <c r="Y87" s="714"/>
      <c r="Z87" s="33"/>
      <c r="AA87" s="33"/>
      <c r="AB87" s="98"/>
      <c r="AC87" s="36">
        <v>4</v>
      </c>
    </row>
    <row r="88" spans="1:29" s="36" customFormat="1" ht="18.75">
      <c r="A88" s="248" t="s">
        <v>188</v>
      </c>
      <c r="B88" s="262" t="s">
        <v>194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103</v>
      </c>
      <c r="K88" s="26"/>
      <c r="L88" s="26"/>
      <c r="M88" s="151">
        <f>H88-I88</f>
        <v>82</v>
      </c>
      <c r="N88" s="154"/>
      <c r="O88" s="707"/>
      <c r="P88" s="708"/>
      <c r="Q88" s="21"/>
      <c r="R88" s="705"/>
      <c r="S88" s="706"/>
      <c r="T88" s="26"/>
      <c r="U88" s="686"/>
      <c r="V88" s="687"/>
      <c r="W88" s="33" t="s">
        <v>103</v>
      </c>
      <c r="X88" s="713"/>
      <c r="Y88" s="714"/>
      <c r="Z88" s="33"/>
      <c r="AA88" s="33"/>
      <c r="AB88" s="98"/>
      <c r="AC88" s="36">
        <v>4</v>
      </c>
    </row>
    <row r="89" spans="1:29" s="36" customFormat="1" ht="19.5" customHeight="1">
      <c r="A89" s="243" t="s">
        <v>189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103</v>
      </c>
      <c r="K89" s="21"/>
      <c r="L89" s="21"/>
      <c r="M89" s="151">
        <f t="shared" si="17"/>
        <v>82</v>
      </c>
      <c r="N89" s="154"/>
      <c r="O89" s="707"/>
      <c r="P89" s="708"/>
      <c r="Q89" s="21"/>
      <c r="R89" s="705"/>
      <c r="S89" s="706"/>
      <c r="T89" s="21"/>
      <c r="U89" s="932" t="s">
        <v>103</v>
      </c>
      <c r="V89" s="933"/>
      <c r="W89" s="33"/>
      <c r="X89" s="713"/>
      <c r="Y89" s="714"/>
      <c r="Z89" s="33"/>
      <c r="AA89" s="33"/>
      <c r="AB89" s="98"/>
      <c r="AC89" s="36">
        <v>3</v>
      </c>
    </row>
    <row r="90" spans="1:28" s="46" customFormat="1" ht="37.5">
      <c r="A90" s="247" t="s">
        <v>190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288</v>
      </c>
      <c r="K90" s="26"/>
      <c r="L90" s="26" t="s">
        <v>41</v>
      </c>
      <c r="M90" s="151">
        <f t="shared" si="17"/>
        <v>184</v>
      </c>
      <c r="N90" s="154"/>
      <c r="O90" s="707"/>
      <c r="P90" s="708"/>
      <c r="Q90" s="21"/>
      <c r="R90" s="705"/>
      <c r="S90" s="706"/>
      <c r="T90" s="26"/>
      <c r="U90" s="686"/>
      <c r="V90" s="687"/>
      <c r="W90" s="23"/>
      <c r="X90" s="713"/>
      <c r="Y90" s="714"/>
      <c r="Z90" s="33"/>
      <c r="AA90" s="33"/>
      <c r="AB90" s="98"/>
    </row>
    <row r="91" spans="1:29" s="46" customFormat="1" ht="37.5">
      <c r="A91" s="202" t="s">
        <v>191</v>
      </c>
      <c r="B91" s="77" t="s">
        <v>56</v>
      </c>
      <c r="C91" s="31"/>
      <c r="D91" s="29">
        <v>9</v>
      </c>
      <c r="E91" s="29"/>
      <c r="F91" s="32"/>
      <c r="G91" s="345">
        <v>3</v>
      </c>
      <c r="H91" s="20">
        <f t="shared" si="18"/>
        <v>90</v>
      </c>
      <c r="I91" s="22">
        <v>12</v>
      </c>
      <c r="J91" s="26" t="s">
        <v>254</v>
      </c>
      <c r="K91" s="26"/>
      <c r="L91" s="26" t="s">
        <v>48</v>
      </c>
      <c r="M91" s="203">
        <f t="shared" si="17"/>
        <v>78</v>
      </c>
      <c r="N91" s="207"/>
      <c r="O91" s="707"/>
      <c r="P91" s="708"/>
      <c r="Q91" s="78"/>
      <c r="R91" s="705"/>
      <c r="S91" s="706"/>
      <c r="T91" s="132"/>
      <c r="U91" s="686"/>
      <c r="V91" s="687"/>
      <c r="W91" s="133"/>
      <c r="X91" s="713"/>
      <c r="Y91" s="714"/>
      <c r="Z91" s="423" t="s">
        <v>257</v>
      </c>
      <c r="AA91" s="423"/>
      <c r="AB91" s="98"/>
      <c r="AC91" s="46">
        <v>5</v>
      </c>
    </row>
    <row r="92" spans="1:29" s="36" customFormat="1" ht="37.5">
      <c r="A92" s="202" t="s">
        <v>192</v>
      </c>
      <c r="B92" s="77" t="s">
        <v>56</v>
      </c>
      <c r="C92" s="29">
        <v>10</v>
      </c>
      <c r="D92" s="29"/>
      <c r="E92" s="29"/>
      <c r="F92" s="32"/>
      <c r="G92" s="345">
        <v>3</v>
      </c>
      <c r="H92" s="20">
        <f t="shared" si="18"/>
        <v>90</v>
      </c>
      <c r="I92" s="82">
        <v>10</v>
      </c>
      <c r="J92" s="132" t="s">
        <v>103</v>
      </c>
      <c r="K92" s="132"/>
      <c r="L92" s="132" t="s">
        <v>249</v>
      </c>
      <c r="M92" s="203">
        <f t="shared" si="17"/>
        <v>80</v>
      </c>
      <c r="N92" s="207"/>
      <c r="O92" s="707"/>
      <c r="P92" s="708"/>
      <c r="Q92" s="78"/>
      <c r="R92" s="705"/>
      <c r="S92" s="706"/>
      <c r="T92" s="132"/>
      <c r="U92" s="686"/>
      <c r="V92" s="687"/>
      <c r="W92" s="133"/>
      <c r="X92" s="713"/>
      <c r="Y92" s="714"/>
      <c r="Z92" s="423"/>
      <c r="AA92" s="423" t="s">
        <v>251</v>
      </c>
      <c r="AB92" s="98"/>
      <c r="AC92" s="36">
        <v>5</v>
      </c>
    </row>
    <row r="93" spans="1:29" s="36" customFormat="1" ht="38.25" thickBot="1">
      <c r="A93" s="202" t="s">
        <v>193</v>
      </c>
      <c r="B93" s="208" t="s">
        <v>163</v>
      </c>
      <c r="C93" s="179"/>
      <c r="D93" s="178"/>
      <c r="E93" s="178">
        <v>10</v>
      </c>
      <c r="F93" s="180"/>
      <c r="G93" s="344">
        <v>1</v>
      </c>
      <c r="H93" s="155">
        <f t="shared" si="18"/>
        <v>30</v>
      </c>
      <c r="I93" s="156">
        <v>4</v>
      </c>
      <c r="J93" s="209"/>
      <c r="K93" s="209"/>
      <c r="L93" s="209" t="s">
        <v>40</v>
      </c>
      <c r="M93" s="157">
        <f t="shared" si="17"/>
        <v>26</v>
      </c>
      <c r="N93" s="158"/>
      <c r="O93" s="707"/>
      <c r="P93" s="708"/>
      <c r="Q93" s="159"/>
      <c r="R93" s="705"/>
      <c r="S93" s="706"/>
      <c r="T93" s="209"/>
      <c r="U93" s="686"/>
      <c r="V93" s="687"/>
      <c r="W93" s="160"/>
      <c r="X93" s="713"/>
      <c r="Y93" s="714"/>
      <c r="Z93" s="181"/>
      <c r="AA93" s="181" t="s">
        <v>40</v>
      </c>
      <c r="AB93" s="183"/>
      <c r="AC93" s="36">
        <v>5</v>
      </c>
    </row>
    <row r="94" spans="1:28" s="36" customFormat="1" ht="19.5" thickBot="1">
      <c r="A94" s="799" t="s">
        <v>197</v>
      </c>
      <c r="B94" s="800"/>
      <c r="C94" s="309"/>
      <c r="D94" s="309"/>
      <c r="E94" s="309"/>
      <c r="F94" s="60"/>
      <c r="G94" s="318">
        <f>G76+G77+G81+G82+G83+G87+G86+G88+G89+G90</f>
        <v>47.5</v>
      </c>
      <c r="H94" s="310">
        <f aca="true" t="shared" si="20" ref="H94:M94">H76+H77+H81+H82+H83+H87+H86+H88+H89+H90</f>
        <v>1425</v>
      </c>
      <c r="I94" s="310">
        <f t="shared" si="20"/>
        <v>138</v>
      </c>
      <c r="J94" s="310"/>
      <c r="K94" s="310"/>
      <c r="L94" s="310"/>
      <c r="M94" s="310">
        <f t="shared" si="20"/>
        <v>1287</v>
      </c>
      <c r="N94" s="319"/>
      <c r="O94" s="684"/>
      <c r="P94" s="685"/>
      <c r="Q94" s="320"/>
      <c r="R94" s="928" t="s">
        <v>103</v>
      </c>
      <c r="S94" s="929"/>
      <c r="T94" s="307"/>
      <c r="U94" s="930" t="s">
        <v>295</v>
      </c>
      <c r="V94" s="931"/>
      <c r="W94" s="411" t="s">
        <v>283</v>
      </c>
      <c r="X94" s="930" t="s">
        <v>291</v>
      </c>
      <c r="Y94" s="931"/>
      <c r="Z94" s="411" t="s">
        <v>296</v>
      </c>
      <c r="AA94" s="411" t="s">
        <v>289</v>
      </c>
      <c r="AB94" s="317"/>
    </row>
    <row r="95" spans="1:28" s="36" customFormat="1" ht="18.75">
      <c r="A95" s="823" t="s">
        <v>213</v>
      </c>
      <c r="B95" s="824"/>
      <c r="C95" s="824"/>
      <c r="D95" s="824"/>
      <c r="E95" s="824"/>
      <c r="F95" s="824"/>
      <c r="G95" s="824"/>
      <c r="H95" s="824"/>
      <c r="I95" s="824"/>
      <c r="J95" s="824"/>
      <c r="K95" s="824"/>
      <c r="L95" s="824"/>
      <c r="M95" s="824"/>
      <c r="N95" s="824"/>
      <c r="O95" s="824"/>
      <c r="P95" s="824"/>
      <c r="Q95" s="824"/>
      <c r="R95" s="824"/>
      <c r="S95" s="824"/>
      <c r="T95" s="824"/>
      <c r="U95" s="824"/>
      <c r="V95" s="824"/>
      <c r="W95" s="824"/>
      <c r="X95" s="824"/>
      <c r="Y95" s="824"/>
      <c r="Z95" s="824"/>
      <c r="AA95" s="824"/>
      <c r="AB95" s="825"/>
    </row>
    <row r="96" spans="1:28" s="36" customFormat="1" ht="30" customHeight="1">
      <c r="A96" s="792" t="s">
        <v>215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4"/>
    </row>
    <row r="97" spans="1:31" s="36" customFormat="1" ht="22.5" customHeight="1">
      <c r="A97" s="247" t="s">
        <v>198</v>
      </c>
      <c r="B97" s="249" t="s">
        <v>107</v>
      </c>
      <c r="C97" s="66"/>
      <c r="D97" s="67">
        <v>10</v>
      </c>
      <c r="E97" s="67"/>
      <c r="F97" s="68"/>
      <c r="G97" s="402">
        <v>3</v>
      </c>
      <c r="H97" s="65">
        <f aca="true" t="shared" si="21" ref="H97:H103">G97*30</f>
        <v>90</v>
      </c>
      <c r="I97" s="69">
        <v>8</v>
      </c>
      <c r="J97" s="70" t="s">
        <v>103</v>
      </c>
      <c r="K97" s="70"/>
      <c r="L97" s="70"/>
      <c r="M97" s="211">
        <f aca="true" t="shared" si="22" ref="M97:M103">H97-I97</f>
        <v>82</v>
      </c>
      <c r="N97" s="214"/>
      <c r="O97" s="707"/>
      <c r="P97" s="708"/>
      <c r="Q97" s="70"/>
      <c r="R97" s="705"/>
      <c r="S97" s="706"/>
      <c r="T97" s="71"/>
      <c r="U97" s="686"/>
      <c r="V97" s="687"/>
      <c r="W97" s="72"/>
      <c r="X97" s="695"/>
      <c r="Y97" s="696"/>
      <c r="Z97" s="73"/>
      <c r="AA97" s="424" t="s">
        <v>103</v>
      </c>
      <c r="AB97" s="215"/>
      <c r="AC97" s="36">
        <v>5</v>
      </c>
      <c r="AD97" s="19" t="s">
        <v>306</v>
      </c>
      <c r="AE97" s="431">
        <f>SUMIF(AC$97:AC$103,1,G$97:G$103)</f>
        <v>0</v>
      </c>
    </row>
    <row r="98" spans="1:31" s="46" customFormat="1" ht="19.5" customHeight="1">
      <c r="A98" s="247" t="s">
        <v>199</v>
      </c>
      <c r="B98" s="86" t="s">
        <v>61</v>
      </c>
      <c r="C98" s="24"/>
      <c r="D98" s="25">
        <v>10</v>
      </c>
      <c r="E98" s="25"/>
      <c r="F98" s="24"/>
      <c r="G98" s="409">
        <v>3</v>
      </c>
      <c r="H98" s="65">
        <f t="shared" si="21"/>
        <v>90</v>
      </c>
      <c r="I98" s="22">
        <v>8</v>
      </c>
      <c r="J98" s="70" t="s">
        <v>103</v>
      </c>
      <c r="K98" s="70"/>
      <c r="L98" s="70"/>
      <c r="M98" s="151">
        <f t="shared" si="22"/>
        <v>82</v>
      </c>
      <c r="N98" s="212"/>
      <c r="O98" s="671"/>
      <c r="P98" s="710"/>
      <c r="Q98" s="24"/>
      <c r="R98" s="705"/>
      <c r="S98" s="706"/>
      <c r="T98" s="24"/>
      <c r="U98" s="686"/>
      <c r="V98" s="687"/>
      <c r="W98" s="24"/>
      <c r="X98" s="695"/>
      <c r="Y98" s="696"/>
      <c r="Z98" s="24"/>
      <c r="AA98" s="370" t="s">
        <v>103</v>
      </c>
      <c r="AB98" s="213"/>
      <c r="AC98" s="46">
        <v>5</v>
      </c>
      <c r="AD98" s="19" t="s">
        <v>307</v>
      </c>
      <c r="AE98" s="431">
        <f>SUMIF(AC$97:AC$103,2,G$97:G$103)</f>
        <v>6</v>
      </c>
    </row>
    <row r="99" spans="1:31" s="46" customFormat="1" ht="39.75" customHeight="1">
      <c r="A99" s="247" t="s">
        <v>200</v>
      </c>
      <c r="B99" s="87" t="s">
        <v>106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51">
        <f t="shared" si="22"/>
        <v>86</v>
      </c>
      <c r="N99" s="212"/>
      <c r="O99" s="671"/>
      <c r="P99" s="710"/>
      <c r="Q99" s="24"/>
      <c r="R99" s="705"/>
      <c r="S99" s="706"/>
      <c r="T99" s="24"/>
      <c r="U99" s="686"/>
      <c r="V99" s="687"/>
      <c r="W99" s="24"/>
      <c r="X99" s="695"/>
      <c r="Y99" s="696"/>
      <c r="Z99" s="33" t="s">
        <v>40</v>
      </c>
      <c r="AA99" s="24"/>
      <c r="AB99" s="213"/>
      <c r="AC99" s="46">
        <v>5</v>
      </c>
      <c r="AD99" s="19" t="s">
        <v>308</v>
      </c>
      <c r="AE99" s="431">
        <f>SUMIF(AC$97:AC$103,3,G$97:G$103)</f>
        <v>3</v>
      </c>
    </row>
    <row r="100" spans="1:31" s="46" customFormat="1" ht="57" customHeight="1">
      <c r="A100" s="247" t="s">
        <v>201</v>
      </c>
      <c r="B100" s="130" t="s">
        <v>90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11">
        <f t="shared" si="22"/>
        <v>86</v>
      </c>
      <c r="N100" s="214"/>
      <c r="O100" s="671"/>
      <c r="P100" s="710"/>
      <c r="Q100" s="70"/>
      <c r="R100" s="705" t="s">
        <v>40</v>
      </c>
      <c r="S100" s="706"/>
      <c r="T100" s="70"/>
      <c r="U100" s="686"/>
      <c r="V100" s="687"/>
      <c r="W100" s="73"/>
      <c r="X100" s="695"/>
      <c r="Y100" s="696"/>
      <c r="Z100" s="73"/>
      <c r="AA100" s="73"/>
      <c r="AB100" s="215"/>
      <c r="AC100" s="46">
        <v>2</v>
      </c>
      <c r="AD100" s="19" t="s">
        <v>309</v>
      </c>
      <c r="AE100" s="431">
        <f>SUMIF(AC$97:AC$103,4,G$97:G$103)</f>
        <v>0</v>
      </c>
    </row>
    <row r="101" spans="1:31" s="46" customFormat="1" ht="39.75" customHeight="1">
      <c r="A101" s="242" t="s">
        <v>202</v>
      </c>
      <c r="B101" s="216" t="s">
        <v>70</v>
      </c>
      <c r="C101" s="161"/>
      <c r="D101" s="217">
        <v>10</v>
      </c>
      <c r="E101" s="217"/>
      <c r="F101" s="161"/>
      <c r="G101" s="155">
        <v>3</v>
      </c>
      <c r="H101" s="218">
        <f t="shared" si="21"/>
        <v>90</v>
      </c>
      <c r="I101" s="156">
        <v>4</v>
      </c>
      <c r="J101" s="219" t="s">
        <v>40</v>
      </c>
      <c r="K101" s="219"/>
      <c r="L101" s="219"/>
      <c r="M101" s="157">
        <f t="shared" si="22"/>
        <v>86</v>
      </c>
      <c r="N101" s="220"/>
      <c r="O101" s="671"/>
      <c r="P101" s="710"/>
      <c r="Q101" s="161"/>
      <c r="R101" s="655"/>
      <c r="S101" s="709"/>
      <c r="T101" s="161"/>
      <c r="U101" s="686"/>
      <c r="V101" s="687"/>
      <c r="W101" s="161"/>
      <c r="X101" s="695"/>
      <c r="Y101" s="696"/>
      <c r="Z101" s="181"/>
      <c r="AA101" s="161" t="s">
        <v>40</v>
      </c>
      <c r="AB101" s="221"/>
      <c r="AC101" s="46">
        <v>5</v>
      </c>
      <c r="AD101" s="19" t="s">
        <v>310</v>
      </c>
      <c r="AE101" s="431">
        <f>SUMIF(AC$97:AC$103,5,G$97:G$103)</f>
        <v>12</v>
      </c>
    </row>
    <row r="102" spans="1:31" s="46" customFormat="1" ht="24.75" customHeight="1">
      <c r="A102" s="242" t="s">
        <v>217</v>
      </c>
      <c r="B102" s="87" t="s">
        <v>216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46" t="s">
        <v>40</v>
      </c>
      <c r="K102" s="346"/>
      <c r="L102" s="346" t="s">
        <v>40</v>
      </c>
      <c r="M102" s="404">
        <f t="shared" si="22"/>
        <v>82</v>
      </c>
      <c r="N102" s="369"/>
      <c r="O102" s="924"/>
      <c r="P102" s="925"/>
      <c r="Q102" s="346"/>
      <c r="R102" s="926" t="s">
        <v>103</v>
      </c>
      <c r="S102" s="927"/>
      <c r="T102" s="24"/>
      <c r="U102" s="686"/>
      <c r="V102" s="687"/>
      <c r="W102" s="24"/>
      <c r="X102" s="695"/>
      <c r="Y102" s="696"/>
      <c r="Z102" s="33"/>
      <c r="AA102" s="24"/>
      <c r="AB102" s="24"/>
      <c r="AC102" s="46">
        <v>2</v>
      </c>
      <c r="AE102" s="435">
        <f>SUM(AE97:AE101)</f>
        <v>21</v>
      </c>
    </row>
    <row r="103" spans="1:29" s="46" customFormat="1" ht="39.75" customHeight="1">
      <c r="A103" s="242" t="s">
        <v>218</v>
      </c>
      <c r="B103" s="177" t="s">
        <v>88</v>
      </c>
      <c r="C103" s="178"/>
      <c r="D103" s="425">
        <v>5</v>
      </c>
      <c r="E103" s="179"/>
      <c r="F103" s="180"/>
      <c r="G103" s="155">
        <v>3</v>
      </c>
      <c r="H103" s="155">
        <f t="shared" si="21"/>
        <v>90</v>
      </c>
      <c r="I103" s="156">
        <v>8</v>
      </c>
      <c r="J103" s="159" t="s">
        <v>99</v>
      </c>
      <c r="K103" s="159"/>
      <c r="L103" s="159" t="s">
        <v>101</v>
      </c>
      <c r="M103" s="157">
        <f t="shared" si="22"/>
        <v>82</v>
      </c>
      <c r="N103" s="158"/>
      <c r="O103" s="671"/>
      <c r="P103" s="710"/>
      <c r="Q103" s="159"/>
      <c r="R103" s="705"/>
      <c r="S103" s="706"/>
      <c r="T103" s="380" t="s">
        <v>103</v>
      </c>
      <c r="U103" s="705"/>
      <c r="V103" s="706"/>
      <c r="W103" s="24"/>
      <c r="X103" s="695"/>
      <c r="Y103" s="696"/>
      <c r="Z103" s="33"/>
      <c r="AA103" s="24"/>
      <c r="AB103" s="24"/>
      <c r="AC103" s="46">
        <v>3</v>
      </c>
    </row>
    <row r="104" spans="1:28" s="46" customFormat="1" ht="30.75" customHeight="1">
      <c r="A104" s="795" t="s">
        <v>225</v>
      </c>
      <c r="B104" s="796"/>
      <c r="C104" s="797"/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  <c r="O104" s="797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7"/>
      <c r="AA104" s="797"/>
      <c r="AB104" s="798"/>
    </row>
    <row r="105" spans="1:28" s="46" customFormat="1" ht="36.75" customHeight="1">
      <c r="A105" s="273" t="s">
        <v>198</v>
      </c>
      <c r="B105" s="268" t="s">
        <v>219</v>
      </c>
      <c r="C105" s="66"/>
      <c r="D105" s="67">
        <v>10</v>
      </c>
      <c r="E105" s="67"/>
      <c r="F105" s="68"/>
      <c r="G105" s="402">
        <v>3</v>
      </c>
      <c r="H105" s="65">
        <f aca="true" t="shared" si="23" ref="H105:H111">G105*30</f>
        <v>90</v>
      </c>
      <c r="I105" s="69">
        <v>8</v>
      </c>
      <c r="J105" s="70" t="s">
        <v>103</v>
      </c>
      <c r="K105" s="70"/>
      <c r="L105" s="70"/>
      <c r="M105" s="211">
        <f aca="true" t="shared" si="24" ref="M105:M111">H105-I105</f>
        <v>82</v>
      </c>
      <c r="N105" s="214"/>
      <c r="O105" s="707"/>
      <c r="P105" s="708"/>
      <c r="Q105" s="70"/>
      <c r="R105" s="705"/>
      <c r="S105" s="706"/>
      <c r="T105" s="71"/>
      <c r="U105" s="686"/>
      <c r="V105" s="687"/>
      <c r="W105" s="72"/>
      <c r="X105" s="695"/>
      <c r="Y105" s="696"/>
      <c r="Z105" s="73"/>
      <c r="AA105" s="424" t="s">
        <v>103</v>
      </c>
      <c r="AB105" s="215"/>
    </row>
    <row r="106" spans="1:30" s="46" customFormat="1" ht="58.5" customHeight="1">
      <c r="A106" s="247" t="s">
        <v>199</v>
      </c>
      <c r="B106" s="267" t="s">
        <v>226</v>
      </c>
      <c r="C106" s="24"/>
      <c r="D106" s="25">
        <v>10</v>
      </c>
      <c r="E106" s="25"/>
      <c r="F106" s="24"/>
      <c r="G106" s="409">
        <v>3</v>
      </c>
      <c r="H106" s="65">
        <f t="shared" si="23"/>
        <v>90</v>
      </c>
      <c r="I106" s="22">
        <v>8</v>
      </c>
      <c r="J106" s="70" t="s">
        <v>103</v>
      </c>
      <c r="K106" s="70"/>
      <c r="L106" s="70"/>
      <c r="M106" s="151">
        <f t="shared" si="24"/>
        <v>82</v>
      </c>
      <c r="N106" s="212"/>
      <c r="O106" s="671"/>
      <c r="P106" s="710"/>
      <c r="Q106" s="24"/>
      <c r="R106" s="705"/>
      <c r="S106" s="706"/>
      <c r="T106" s="24"/>
      <c r="U106" s="686"/>
      <c r="V106" s="687"/>
      <c r="W106" s="24"/>
      <c r="X106" s="695"/>
      <c r="Y106" s="696"/>
      <c r="Z106" s="24"/>
      <c r="AA106" s="370" t="s">
        <v>103</v>
      </c>
      <c r="AB106" s="213"/>
      <c r="AD106" s="46" t="s">
        <v>313</v>
      </c>
    </row>
    <row r="107" spans="1:31" s="46" customFormat="1" ht="38.25" customHeight="1">
      <c r="A107" s="273" t="s">
        <v>200</v>
      </c>
      <c r="B107" s="268" t="s">
        <v>220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51">
        <f t="shared" si="24"/>
        <v>86</v>
      </c>
      <c r="N107" s="212"/>
      <c r="O107" s="707"/>
      <c r="P107" s="708"/>
      <c r="Q107" s="24"/>
      <c r="R107" s="705"/>
      <c r="S107" s="706"/>
      <c r="T107" s="24"/>
      <c r="U107" s="686"/>
      <c r="V107" s="687"/>
      <c r="W107" s="24"/>
      <c r="X107" s="695"/>
      <c r="Y107" s="696"/>
      <c r="Z107" s="33" t="s">
        <v>40</v>
      </c>
      <c r="AA107" s="24"/>
      <c r="AB107" s="213"/>
      <c r="AD107" s="19" t="s">
        <v>306</v>
      </c>
      <c r="AE107" s="436">
        <f>AE12+AE27+AE44+AE70+AE76+AE97</f>
        <v>42</v>
      </c>
    </row>
    <row r="108" spans="1:31" s="46" customFormat="1" ht="38.25" customHeight="1">
      <c r="A108" s="247" t="s">
        <v>201</v>
      </c>
      <c r="B108" s="268" t="s">
        <v>221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11">
        <f t="shared" si="24"/>
        <v>86</v>
      </c>
      <c r="N108" s="214"/>
      <c r="O108" s="707"/>
      <c r="P108" s="708"/>
      <c r="Q108" s="70"/>
      <c r="R108" s="705" t="s">
        <v>40</v>
      </c>
      <c r="S108" s="706"/>
      <c r="T108" s="70"/>
      <c r="U108" s="686"/>
      <c r="V108" s="687"/>
      <c r="W108" s="73"/>
      <c r="X108" s="695"/>
      <c r="Y108" s="696"/>
      <c r="Z108" s="73"/>
      <c r="AA108" s="73"/>
      <c r="AB108" s="215"/>
      <c r="AD108" s="19" t="s">
        <v>307</v>
      </c>
      <c r="AE108" s="436">
        <f>AE13+AE28+AE45+AE71+AE77+AE98</f>
        <v>50</v>
      </c>
    </row>
    <row r="109" spans="1:31" s="46" customFormat="1" ht="23.25" customHeight="1">
      <c r="A109" s="242" t="s">
        <v>202</v>
      </c>
      <c r="B109" s="269" t="s">
        <v>222</v>
      </c>
      <c r="C109" s="161"/>
      <c r="D109" s="217">
        <v>10</v>
      </c>
      <c r="E109" s="217"/>
      <c r="F109" s="161"/>
      <c r="G109" s="344">
        <v>3</v>
      </c>
      <c r="H109" s="20">
        <f t="shared" si="23"/>
        <v>90</v>
      </c>
      <c r="I109" s="156">
        <v>4</v>
      </c>
      <c r="J109" s="219" t="s">
        <v>40</v>
      </c>
      <c r="K109" s="219"/>
      <c r="L109" s="219"/>
      <c r="M109" s="157">
        <f t="shared" si="24"/>
        <v>86</v>
      </c>
      <c r="N109" s="220"/>
      <c r="O109" s="707"/>
      <c r="P109" s="708"/>
      <c r="Q109" s="161"/>
      <c r="R109" s="655"/>
      <c r="S109" s="709"/>
      <c r="T109" s="161"/>
      <c r="U109" s="686"/>
      <c r="V109" s="687"/>
      <c r="W109" s="161"/>
      <c r="X109" s="695"/>
      <c r="Y109" s="696"/>
      <c r="Z109" s="181"/>
      <c r="AA109" s="161" t="s">
        <v>40</v>
      </c>
      <c r="AB109" s="221"/>
      <c r="AD109" s="19" t="s">
        <v>308</v>
      </c>
      <c r="AE109" s="436">
        <f>AE14+AE46+AE78+AE99</f>
        <v>43</v>
      </c>
    </row>
    <row r="110" spans="1:31" s="46" customFormat="1" ht="34.5" customHeight="1">
      <c r="A110" s="242" t="s">
        <v>217</v>
      </c>
      <c r="B110" s="270" t="s">
        <v>224</v>
      </c>
      <c r="C110" s="31"/>
      <c r="D110" s="29">
        <v>4</v>
      </c>
      <c r="E110" s="29"/>
      <c r="F110" s="32"/>
      <c r="G110" s="342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249</v>
      </c>
      <c r="M110" s="151">
        <f t="shared" si="24"/>
        <v>84</v>
      </c>
      <c r="N110" s="154"/>
      <c r="O110" s="707"/>
      <c r="P110" s="708"/>
      <c r="Q110" s="21"/>
      <c r="R110" s="705" t="s">
        <v>104</v>
      </c>
      <c r="S110" s="706"/>
      <c r="T110" s="24"/>
      <c r="U110" s="686"/>
      <c r="V110" s="687"/>
      <c r="W110" s="24"/>
      <c r="X110" s="695"/>
      <c r="Y110" s="696"/>
      <c r="Z110" s="33"/>
      <c r="AA110" s="24"/>
      <c r="AB110" s="24"/>
      <c r="AD110" s="19" t="s">
        <v>309</v>
      </c>
      <c r="AE110" s="436">
        <f>AE15+AE47+AE79+AE100</f>
        <v>45</v>
      </c>
    </row>
    <row r="111" spans="1:31" s="46" customFormat="1" ht="21" customHeight="1" thickBot="1">
      <c r="A111" s="272" t="s">
        <v>218</v>
      </c>
      <c r="B111" s="271" t="s">
        <v>223</v>
      </c>
      <c r="C111" s="264"/>
      <c r="D111" s="178">
        <v>6</v>
      </c>
      <c r="E111" s="179"/>
      <c r="F111" s="180"/>
      <c r="G111" s="344">
        <v>3</v>
      </c>
      <c r="H111" s="155">
        <f t="shared" si="23"/>
        <v>90</v>
      </c>
      <c r="I111" s="156">
        <v>4</v>
      </c>
      <c r="J111" s="159" t="s">
        <v>40</v>
      </c>
      <c r="K111" s="159"/>
      <c r="L111" s="159"/>
      <c r="M111" s="157">
        <f t="shared" si="24"/>
        <v>86</v>
      </c>
      <c r="N111" s="158"/>
      <c r="O111" s="707"/>
      <c r="P111" s="708"/>
      <c r="Q111" s="159"/>
      <c r="R111" s="699"/>
      <c r="S111" s="700"/>
      <c r="T111" s="159"/>
      <c r="U111" s="699" t="s">
        <v>40</v>
      </c>
      <c r="V111" s="700"/>
      <c r="W111" s="264"/>
      <c r="X111" s="695"/>
      <c r="Y111" s="696"/>
      <c r="Z111" s="265"/>
      <c r="AA111" s="264"/>
      <c r="AB111" s="266"/>
      <c r="AD111" s="19" t="s">
        <v>310</v>
      </c>
      <c r="AE111" s="436">
        <f>AE48+AE72+AE80+AE101</f>
        <v>40.5</v>
      </c>
    </row>
    <row r="112" spans="1:31" s="36" customFormat="1" ht="19.5" thickBot="1">
      <c r="A112" s="799" t="s">
        <v>214</v>
      </c>
      <c r="B112" s="800"/>
      <c r="C112" s="309"/>
      <c r="D112" s="309"/>
      <c r="E112" s="309"/>
      <c r="F112" s="60"/>
      <c r="G112" s="318">
        <f>G100+G97+G98+G99+G101+G102+G103</f>
        <v>21</v>
      </c>
      <c r="H112" s="318">
        <f>H100+H97+H98+H99+H101+H102+H103</f>
        <v>630</v>
      </c>
      <c r="I112" s="318">
        <f>I100+I97+I98+I99+I101+I102+I103</f>
        <v>44</v>
      </c>
      <c r="J112" s="318"/>
      <c r="K112" s="318"/>
      <c r="L112" s="318"/>
      <c r="M112" s="321">
        <f>M100+M97+M98+M99+M101</f>
        <v>422</v>
      </c>
      <c r="N112" s="319"/>
      <c r="O112" s="684"/>
      <c r="P112" s="685"/>
      <c r="Q112" s="320"/>
      <c r="R112" s="920" t="s">
        <v>257</v>
      </c>
      <c r="S112" s="921"/>
      <c r="T112" s="420" t="s">
        <v>103</v>
      </c>
      <c r="U112" s="922"/>
      <c r="V112" s="923"/>
      <c r="W112" s="316"/>
      <c r="X112" s="659"/>
      <c r="Y112" s="683"/>
      <c r="Z112" s="426" t="s">
        <v>40</v>
      </c>
      <c r="AA112" s="411" t="s">
        <v>283</v>
      </c>
      <c r="AB112" s="64"/>
      <c r="AE112" s="437">
        <f>G118</f>
        <v>19.5</v>
      </c>
    </row>
    <row r="113" spans="1:31" s="36" customFormat="1" ht="31.5" customHeight="1" thickBot="1">
      <c r="A113" s="790" t="s">
        <v>80</v>
      </c>
      <c r="B113" s="791"/>
      <c r="C113" s="322"/>
      <c r="D113" s="322"/>
      <c r="E113" s="322"/>
      <c r="F113" s="222"/>
      <c r="G113" s="323">
        <f>G73+G94+G112</f>
        <v>77.5</v>
      </c>
      <c r="H113" s="323">
        <f>H73+H94+H112</f>
        <v>2325</v>
      </c>
      <c r="I113" s="323">
        <f>I73+I94+I112</f>
        <v>198</v>
      </c>
      <c r="J113" s="323"/>
      <c r="K113" s="323"/>
      <c r="L113" s="323"/>
      <c r="M113" s="324">
        <f>M73+M94+M112</f>
        <v>1963</v>
      </c>
      <c r="N113" s="325"/>
      <c r="O113" s="684"/>
      <c r="P113" s="685"/>
      <c r="Q113" s="323"/>
      <c r="R113" s="684"/>
      <c r="S113" s="685"/>
      <c r="T113" s="323"/>
      <c r="U113" s="684"/>
      <c r="V113" s="685"/>
      <c r="W113" s="323"/>
      <c r="X113" s="684"/>
      <c r="Y113" s="685"/>
      <c r="Z113" s="323"/>
      <c r="AA113" s="323"/>
      <c r="AB113" s="324"/>
      <c r="AE113" s="437">
        <f>SUM(AE107:AE112)</f>
        <v>240</v>
      </c>
    </row>
    <row r="114" spans="1:28" s="36" customFormat="1" ht="26.25" customHeight="1" thickBot="1">
      <c r="A114" s="803" t="s">
        <v>81</v>
      </c>
      <c r="B114" s="804"/>
      <c r="C114" s="309"/>
      <c r="D114" s="309"/>
      <c r="E114" s="309"/>
      <c r="F114" s="60"/>
      <c r="G114" s="318">
        <f>G113+G68</f>
        <v>220.5</v>
      </c>
      <c r="H114" s="310">
        <f>H113+H68</f>
        <v>6615</v>
      </c>
      <c r="I114" s="310">
        <f>I113+I68</f>
        <v>540</v>
      </c>
      <c r="J114" s="310"/>
      <c r="K114" s="310"/>
      <c r="L114" s="310"/>
      <c r="M114" s="311">
        <f>M113+M68</f>
        <v>5911</v>
      </c>
      <c r="N114" s="319"/>
      <c r="O114" s="684"/>
      <c r="P114" s="685"/>
      <c r="Q114" s="310"/>
      <c r="R114" s="684"/>
      <c r="S114" s="685"/>
      <c r="T114" s="310"/>
      <c r="U114" s="684"/>
      <c r="V114" s="685"/>
      <c r="W114" s="310"/>
      <c r="X114" s="684"/>
      <c r="Y114" s="685"/>
      <c r="Z114" s="310"/>
      <c r="AA114" s="310"/>
      <c r="AB114" s="311"/>
    </row>
    <row r="115" spans="1:28" s="36" customFormat="1" ht="21" customHeight="1">
      <c r="A115" s="892" t="s">
        <v>255</v>
      </c>
      <c r="B115" s="893"/>
      <c r="C115" s="893"/>
      <c r="D115" s="893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893"/>
      <c r="Q115" s="893"/>
      <c r="R115" s="893"/>
      <c r="S115" s="893"/>
      <c r="T115" s="893"/>
      <c r="U115" s="893"/>
      <c r="V115" s="893"/>
      <c r="W115" s="893"/>
      <c r="X115" s="893"/>
      <c r="Y115" s="893"/>
      <c r="Z115" s="893"/>
      <c r="AA115" s="893"/>
      <c r="AB115" s="894"/>
    </row>
    <row r="116" spans="1:28" s="35" customFormat="1" ht="21" customHeight="1">
      <c r="A116" s="50">
        <v>3.1</v>
      </c>
      <c r="B116" s="291" t="s">
        <v>66</v>
      </c>
      <c r="C116" s="57"/>
      <c r="D116" s="57"/>
      <c r="E116" s="57"/>
      <c r="F116" s="50" t="s">
        <v>317</v>
      </c>
      <c r="G116" s="338">
        <v>16.5</v>
      </c>
      <c r="H116" s="292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4" t="s">
        <v>158</v>
      </c>
      <c r="B117" s="225" t="s">
        <v>269</v>
      </c>
      <c r="C117" s="226"/>
      <c r="D117" s="226"/>
      <c r="E117" s="226"/>
      <c r="F117" s="226" t="s">
        <v>317</v>
      </c>
      <c r="G117" s="339">
        <v>3</v>
      </c>
      <c r="H117" s="227">
        <f>G117*30</f>
        <v>90</v>
      </c>
      <c r="I117" s="889" t="s">
        <v>67</v>
      </c>
      <c r="J117" s="890"/>
      <c r="K117" s="890"/>
      <c r="L117" s="890"/>
      <c r="M117" s="890"/>
      <c r="N117" s="890"/>
      <c r="O117" s="890"/>
      <c r="P117" s="890"/>
      <c r="Q117" s="890"/>
      <c r="R117" s="890"/>
      <c r="S117" s="890"/>
      <c r="T117" s="890"/>
      <c r="U117" s="890"/>
      <c r="V117" s="890"/>
      <c r="W117" s="890"/>
      <c r="X117" s="890"/>
      <c r="Y117" s="890"/>
      <c r="Z117" s="890"/>
      <c r="AA117" s="890"/>
      <c r="AB117" s="891"/>
    </row>
    <row r="118" spans="1:28" s="36" customFormat="1" ht="39" customHeight="1" thickBot="1">
      <c r="A118" s="816" t="s">
        <v>78</v>
      </c>
      <c r="B118" s="817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23"/>
      <c r="N118" s="210"/>
      <c r="O118" s="665"/>
      <c r="P118" s="666"/>
      <c r="Q118" s="239"/>
      <c r="R118" s="673"/>
      <c r="S118" s="674"/>
      <c r="T118" s="238"/>
      <c r="U118" s="681"/>
      <c r="V118" s="682"/>
      <c r="W118" s="234"/>
      <c r="X118" s="659"/>
      <c r="Y118" s="660"/>
      <c r="Z118" s="236"/>
      <c r="AA118" s="63"/>
      <c r="AB118" s="64"/>
    </row>
    <row r="119" spans="1:28" s="36" customFormat="1" ht="19.5" thickBot="1">
      <c r="A119" s="814" t="s">
        <v>82</v>
      </c>
      <c r="B119" s="815"/>
      <c r="C119" s="815"/>
      <c r="D119" s="815"/>
      <c r="E119" s="661"/>
      <c r="F119" s="661"/>
      <c r="G119" s="89">
        <f>G114+G118</f>
        <v>240</v>
      </c>
      <c r="H119" s="897" t="s">
        <v>83</v>
      </c>
      <c r="I119" s="897"/>
      <c r="J119" s="897"/>
      <c r="K119" s="897"/>
      <c r="L119" s="897"/>
      <c r="M119" s="897"/>
      <c r="N119" s="90">
        <v>1</v>
      </c>
      <c r="O119" s="661">
        <v>2</v>
      </c>
      <c r="P119" s="662"/>
      <c r="Q119" s="231">
        <v>3</v>
      </c>
      <c r="R119" s="661">
        <v>4</v>
      </c>
      <c r="S119" s="662"/>
      <c r="T119" s="228">
        <v>5</v>
      </c>
      <c r="U119" s="661">
        <v>6</v>
      </c>
      <c r="V119" s="662"/>
      <c r="W119" s="231">
        <v>7</v>
      </c>
      <c r="X119" s="661">
        <v>8</v>
      </c>
      <c r="Y119" s="662"/>
      <c r="Z119" s="231">
        <v>9</v>
      </c>
      <c r="AA119" s="91" t="s">
        <v>266</v>
      </c>
      <c r="AB119" s="92" t="s">
        <v>267</v>
      </c>
    </row>
    <row r="120" spans="1:43" s="36" customFormat="1" ht="21.75" customHeight="1">
      <c r="A120" s="858" t="s">
        <v>84</v>
      </c>
      <c r="B120" s="859"/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60"/>
      <c r="N120" s="93"/>
      <c r="O120" s="663"/>
      <c r="P120" s="664"/>
      <c r="Q120" s="93"/>
      <c r="R120" s="663"/>
      <c r="S120" s="664"/>
      <c r="T120" s="135"/>
      <c r="U120" s="663"/>
      <c r="V120" s="664"/>
      <c r="W120" s="93"/>
      <c r="X120" s="663"/>
      <c r="Y120" s="664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902" t="s">
        <v>85</v>
      </c>
      <c r="B121" s="903"/>
      <c r="C121" s="903"/>
      <c r="D121" s="903"/>
      <c r="E121" s="903"/>
      <c r="F121" s="903"/>
      <c r="G121" s="903"/>
      <c r="H121" s="903"/>
      <c r="I121" s="903"/>
      <c r="J121" s="903"/>
      <c r="K121" s="903"/>
      <c r="L121" s="903"/>
      <c r="M121" s="903"/>
      <c r="N121" s="427" t="s">
        <v>286</v>
      </c>
      <c r="O121" s="916" t="s">
        <v>286</v>
      </c>
      <c r="P121" s="917"/>
      <c r="Q121" s="428" t="s">
        <v>299</v>
      </c>
      <c r="R121" s="918" t="s">
        <v>300</v>
      </c>
      <c r="S121" s="919"/>
      <c r="T121" s="427" t="s">
        <v>301</v>
      </c>
      <c r="U121" s="918" t="s">
        <v>303</v>
      </c>
      <c r="V121" s="919"/>
      <c r="W121" s="427" t="s">
        <v>300</v>
      </c>
      <c r="X121" s="918" t="s">
        <v>303</v>
      </c>
      <c r="Y121" s="919"/>
      <c r="Z121" s="429" t="s">
        <v>304</v>
      </c>
      <c r="AA121" s="430" t="s">
        <v>305</v>
      </c>
      <c r="AB121" s="97"/>
      <c r="AG121" s="19" t="s">
        <v>315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861" t="s">
        <v>23</v>
      </c>
      <c r="B122" s="862"/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3"/>
      <c r="N122" s="96">
        <f>AH121</f>
        <v>2</v>
      </c>
      <c r="O122" s="914">
        <f>AI121</f>
        <v>4</v>
      </c>
      <c r="P122" s="915"/>
      <c r="Q122" s="474">
        <f>AJ121</f>
        <v>3</v>
      </c>
      <c r="R122" s="914">
        <f>AK121</f>
        <v>3</v>
      </c>
      <c r="S122" s="915"/>
      <c r="T122" s="475">
        <f>AL121</f>
        <v>2</v>
      </c>
      <c r="U122" s="655">
        <f>AM121</f>
        <v>3</v>
      </c>
      <c r="V122" s="656"/>
      <c r="W122" s="233">
        <f>AN121</f>
        <v>3</v>
      </c>
      <c r="X122" s="655">
        <f>AO121</f>
        <v>4</v>
      </c>
      <c r="Y122" s="656"/>
      <c r="Z122" s="237">
        <f>AP121</f>
        <v>4</v>
      </c>
      <c r="AA122" s="85">
        <f>AQ121</f>
        <v>2</v>
      </c>
      <c r="AB122" s="98"/>
      <c r="AD122" s="99"/>
      <c r="AG122" s="19" t="s">
        <v>316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861" t="s">
        <v>24</v>
      </c>
      <c r="B123" s="862"/>
      <c r="C123" s="862"/>
      <c r="D123" s="862"/>
      <c r="E123" s="862"/>
      <c r="F123" s="862"/>
      <c r="G123" s="862"/>
      <c r="H123" s="862"/>
      <c r="I123" s="862"/>
      <c r="J123" s="862"/>
      <c r="K123" s="862"/>
      <c r="L123" s="862"/>
      <c r="M123" s="863"/>
      <c r="N123" s="96">
        <f>AH122</f>
        <v>2</v>
      </c>
      <c r="O123" s="914">
        <f>AI122</f>
        <v>0</v>
      </c>
      <c r="P123" s="915"/>
      <c r="Q123" s="474">
        <f>AJ122</f>
        <v>4</v>
      </c>
      <c r="R123" s="914">
        <f>AK122</f>
        <v>5</v>
      </c>
      <c r="S123" s="915"/>
      <c r="T123" s="475">
        <f>AL122</f>
        <v>5</v>
      </c>
      <c r="U123" s="655">
        <f>AM122</f>
        <v>3</v>
      </c>
      <c r="V123" s="656"/>
      <c r="W123" s="233">
        <f>AN122</f>
        <v>3</v>
      </c>
      <c r="X123" s="655">
        <f>AO122</f>
        <v>3</v>
      </c>
      <c r="Y123" s="656"/>
      <c r="Z123" s="23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861" t="s">
        <v>25</v>
      </c>
      <c r="B124" s="862"/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3"/>
      <c r="N124" s="100"/>
      <c r="O124" s="671"/>
      <c r="P124" s="672"/>
      <c r="Q124" s="232"/>
      <c r="R124" s="669"/>
      <c r="S124" s="670"/>
      <c r="T124" s="230">
        <v>1</v>
      </c>
      <c r="U124" s="655">
        <v>1</v>
      </c>
      <c r="V124" s="656"/>
      <c r="W124" s="235">
        <v>1</v>
      </c>
      <c r="X124" s="655">
        <v>1</v>
      </c>
      <c r="Y124" s="656"/>
      <c r="Z124" s="233">
        <v>1</v>
      </c>
      <c r="AA124" s="25">
        <v>1</v>
      </c>
      <c r="AB124" s="98"/>
    </row>
    <row r="125" spans="1:28" s="19" customFormat="1" ht="19.5" customHeight="1" thickBot="1">
      <c r="A125" s="818" t="s">
        <v>44</v>
      </c>
      <c r="B125" s="819"/>
      <c r="C125" s="819"/>
      <c r="D125" s="819"/>
      <c r="E125" s="819"/>
      <c r="F125" s="819"/>
      <c r="G125" s="819"/>
      <c r="H125" s="819"/>
      <c r="I125" s="819"/>
      <c r="J125" s="819"/>
      <c r="K125" s="819"/>
      <c r="L125" s="819"/>
      <c r="M125" s="819"/>
      <c r="N125" s="909" t="s">
        <v>297</v>
      </c>
      <c r="O125" s="910"/>
      <c r="P125" s="911"/>
      <c r="Q125" s="909" t="s">
        <v>298</v>
      </c>
      <c r="R125" s="910"/>
      <c r="S125" s="911"/>
      <c r="T125" s="910" t="s">
        <v>302</v>
      </c>
      <c r="U125" s="912"/>
      <c r="V125" s="913"/>
      <c r="W125" s="853" t="s">
        <v>105</v>
      </c>
      <c r="X125" s="856"/>
      <c r="Y125" s="855"/>
      <c r="Z125" s="853" t="s">
        <v>314</v>
      </c>
      <c r="AA125" s="896"/>
      <c r="AB125" s="16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809">
        <f>AE107</f>
        <v>42</v>
      </c>
      <c r="O126" s="810"/>
      <c r="P126" s="811"/>
      <c r="Q126" s="812">
        <f>AE108</f>
        <v>50</v>
      </c>
      <c r="R126" s="813"/>
      <c r="S126" s="813"/>
      <c r="T126" s="812">
        <f>AE109</f>
        <v>43</v>
      </c>
      <c r="U126" s="813"/>
      <c r="V126" s="813"/>
      <c r="W126" s="812">
        <f>AE110</f>
        <v>45</v>
      </c>
      <c r="X126" s="895"/>
      <c r="Y126" s="895"/>
      <c r="Z126" s="809">
        <f>AE111+AE112</f>
        <v>60</v>
      </c>
      <c r="AA126" s="810"/>
      <c r="AB126" s="811"/>
    </row>
    <row r="127" spans="1:28" s="19" customFormat="1" ht="18.75">
      <c r="A127" s="101"/>
      <c r="B127" s="131"/>
      <c r="C127" s="131"/>
      <c r="D127" s="805"/>
      <c r="E127" s="805"/>
      <c r="F127" s="907"/>
      <c r="G127" s="907"/>
      <c r="H127" s="131"/>
      <c r="I127" s="805"/>
      <c r="J127" s="908"/>
      <c r="K127" s="908"/>
      <c r="L127" s="106"/>
      <c r="M127" s="106"/>
      <c r="N127" s="250"/>
      <c r="O127" s="250"/>
      <c r="P127" s="251"/>
      <c r="Q127" s="801">
        <f>N126+Q126+T126+W126+Z126</f>
        <v>240</v>
      </c>
      <c r="R127" s="802"/>
      <c r="S127" s="802"/>
      <c r="T127" s="802"/>
      <c r="U127" s="802"/>
      <c r="V127" s="802"/>
      <c r="W127" s="252"/>
      <c r="X127" s="252"/>
      <c r="Y127" s="76"/>
      <c r="Z127" s="76"/>
      <c r="AA127" s="76"/>
      <c r="AB127" s="253"/>
    </row>
    <row r="128" spans="1:28" s="19" customFormat="1" ht="18.75">
      <c r="A128" s="101"/>
      <c r="B128" s="131"/>
      <c r="C128" s="131"/>
      <c r="D128" s="131"/>
      <c r="E128" s="131"/>
      <c r="F128" s="131"/>
      <c r="G128" s="131"/>
      <c r="H128" s="131"/>
      <c r="I128" s="13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74"/>
      <c r="B129" s="275" t="s">
        <v>228</v>
      </c>
      <c r="C129" s="275"/>
      <c r="D129" s="786"/>
      <c r="E129" s="786"/>
      <c r="F129" s="787"/>
      <c r="G129" s="787"/>
      <c r="H129" s="275"/>
      <c r="I129" s="788" t="s">
        <v>229</v>
      </c>
      <c r="J129" s="888"/>
      <c r="K129" s="888"/>
      <c r="L129" s="274"/>
      <c r="M129" s="274"/>
      <c r="N129" s="274"/>
      <c r="O129" s="274"/>
      <c r="P129" s="274"/>
      <c r="Q129" s="276"/>
      <c r="R129" s="276"/>
      <c r="S129" s="274"/>
    </row>
    <row r="130" spans="1:19" ht="15.75">
      <c r="A130" s="274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4"/>
      <c r="M130" s="274"/>
      <c r="N130" s="274"/>
      <c r="O130" s="274"/>
      <c r="P130" s="274"/>
      <c r="Q130" s="274"/>
      <c r="R130" s="274"/>
      <c r="S130" s="274"/>
    </row>
    <row r="131" spans="1:19" ht="15.75">
      <c r="A131" s="274"/>
      <c r="B131" s="275" t="s">
        <v>230</v>
      </c>
      <c r="C131" s="275"/>
      <c r="D131" s="786"/>
      <c r="E131" s="786"/>
      <c r="F131" s="787"/>
      <c r="G131" s="787"/>
      <c r="H131" s="275"/>
      <c r="I131" s="788" t="s">
        <v>231</v>
      </c>
      <c r="J131" s="789"/>
      <c r="K131" s="789"/>
      <c r="L131" s="274"/>
      <c r="M131" s="274"/>
      <c r="N131" s="274"/>
      <c r="O131" s="274"/>
      <c r="P131" s="274"/>
      <c r="Q131" s="274"/>
      <c r="R131" s="274"/>
      <c r="S131" s="274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R5:S5"/>
    <mergeCell ref="U5:V5"/>
    <mergeCell ref="X5:Y5"/>
    <mergeCell ref="N6:AA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B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A41:B41"/>
    <mergeCell ref="O41:P41"/>
    <mergeCell ref="R41:S41"/>
    <mergeCell ref="U41:V41"/>
    <mergeCell ref="X41:Y41"/>
    <mergeCell ref="A42:AB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A69:AB69"/>
    <mergeCell ref="A70:Y70"/>
    <mergeCell ref="O71:P71"/>
    <mergeCell ref="R71:S71"/>
    <mergeCell ref="U71:V71"/>
    <mergeCell ref="X71:Y71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74:AB74"/>
    <mergeCell ref="A75:AB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A95:AB95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O99:P99"/>
    <mergeCell ref="R99:S99"/>
    <mergeCell ref="U99:V99"/>
    <mergeCell ref="X99:Y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A115:AB115"/>
    <mergeCell ref="I117:AB117"/>
    <mergeCell ref="A118:B118"/>
    <mergeCell ref="O118:P118"/>
    <mergeCell ref="R118:S118"/>
    <mergeCell ref="U118:V118"/>
    <mergeCell ref="X118:Y118"/>
    <mergeCell ref="A119:F119"/>
    <mergeCell ref="H119:M119"/>
    <mergeCell ref="O119:P119"/>
    <mergeCell ref="R119:S119"/>
    <mergeCell ref="U119:V119"/>
    <mergeCell ref="X119:Y119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Z125:AA125"/>
    <mergeCell ref="N126:P126"/>
    <mergeCell ref="Q126:S126"/>
    <mergeCell ref="T126:V126"/>
    <mergeCell ref="W126:Y126"/>
    <mergeCell ref="Z126:AB126"/>
    <mergeCell ref="D127:G127"/>
    <mergeCell ref="I127:K127"/>
    <mergeCell ref="Q127:V127"/>
    <mergeCell ref="D129:G129"/>
    <mergeCell ref="I129:K129"/>
    <mergeCell ref="D131:G131"/>
    <mergeCell ref="I131:K131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2017-06-01T10:24:07Z</cp:lastPrinted>
  <dcterms:created xsi:type="dcterms:W3CDTF">2003-06-23T04:55:14Z</dcterms:created>
  <dcterms:modified xsi:type="dcterms:W3CDTF">2017-08-21T11:43:24Z</dcterms:modified>
  <cp:category/>
  <cp:version/>
  <cp:contentType/>
  <cp:contentStatus/>
</cp:coreProperties>
</file>